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Sheet!$A$4:$P$44</definedName>
  </definedNames>
  <calcPr calcId="191029"/>
</workbook>
</file>

<file path=xl/calcChain.xml><?xml version="1.0" encoding="utf-8"?>
<calcChain xmlns="http://schemas.openxmlformats.org/spreadsheetml/2006/main">
  <c r="D44" i="1" l="1"/>
  <c r="B44" i="1"/>
  <c r="D43" i="1"/>
  <c r="B43" i="1"/>
  <c r="D42" i="1"/>
  <c r="B42" i="1"/>
  <c r="D41" i="1"/>
  <c r="B41" i="1"/>
  <c r="D40" i="1"/>
  <c r="B40" i="1"/>
  <c r="D39" i="1"/>
  <c r="B39" i="1"/>
  <c r="D38" i="1"/>
  <c r="B38" i="1"/>
  <c r="D37" i="1"/>
  <c r="B37" i="1"/>
  <c r="D36" i="1"/>
  <c r="B36" i="1"/>
  <c r="D35" i="1"/>
  <c r="B35" i="1"/>
  <c r="D34" i="1"/>
  <c r="B34" i="1"/>
  <c r="D33" i="1"/>
  <c r="B33" i="1"/>
  <c r="D32" i="1"/>
  <c r="B32" i="1"/>
  <c r="D31" i="1"/>
  <c r="B31" i="1"/>
  <c r="D30" i="1"/>
  <c r="B30" i="1"/>
  <c r="D29" i="1"/>
  <c r="B29" i="1"/>
  <c r="D28" i="1"/>
  <c r="B28" i="1"/>
  <c r="D27" i="1"/>
  <c r="B27" i="1"/>
  <c r="D26" i="1"/>
  <c r="B26" i="1"/>
  <c r="D25" i="1"/>
  <c r="B25" i="1"/>
  <c r="D24" i="1"/>
  <c r="B24" i="1"/>
  <c r="D23" i="1"/>
  <c r="B23" i="1"/>
  <c r="D22" i="1"/>
  <c r="B22" i="1"/>
  <c r="D21" i="1"/>
  <c r="B21" i="1"/>
  <c r="D20" i="1"/>
  <c r="B20" i="1"/>
  <c r="D19" i="1"/>
  <c r="B19" i="1"/>
  <c r="D18" i="1"/>
  <c r="B18" i="1"/>
  <c r="D17" i="1"/>
  <c r="B17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D7" i="1"/>
  <c r="B7" i="1"/>
  <c r="D6" i="1"/>
  <c r="B6" i="1"/>
  <c r="D5" i="1"/>
  <c r="B5" i="1"/>
</calcChain>
</file>

<file path=xl/sharedStrings.xml><?xml version="1.0" encoding="utf-8"?>
<sst xmlns="http://schemas.openxmlformats.org/spreadsheetml/2006/main" count="419" uniqueCount="170">
  <si>
    <t xml:space="preserve">
90610000-6 Послуги з прибирання та підмітання вулиць (Послуги зі збирання сміття та утримання в належному санітарному стані територій загального користування Саксаганського району)</t>
  </si>
  <si>
    <t xml:space="preserve">
Послуги зі збирання сміття та утримання в належному санітарному стані територій загального користування району
</t>
  </si>
  <si>
    <t xml:space="preserve"> Послуги з утримання територій загального користування Саксаганського району, а саме: послуги з утримання дитячих та спортивних майданчиків</t>
  </si>
  <si>
    <t>00130850</t>
  </si>
  <si>
    <t>089cd0cb9bc04feba28d34ec217e5443</t>
  </si>
  <si>
    <t>09320000-8 Пара, гаряча вода та пов’язана продукція</t>
  </si>
  <si>
    <t>0c497fba5f7a4171a35a23ac24097b39</t>
  </si>
  <si>
    <t>0d62c6240d9c4483b16ff1b90b96ae19</t>
  </si>
  <si>
    <t>1</t>
  </si>
  <si>
    <t>100</t>
  </si>
  <si>
    <t>101</t>
  </si>
  <si>
    <t>102</t>
  </si>
  <si>
    <t>1025a2c8078a4516bc7c8fea7d596bff</t>
  </si>
  <si>
    <t>113</t>
  </si>
  <si>
    <t>114</t>
  </si>
  <si>
    <t>116</t>
  </si>
  <si>
    <t>117</t>
  </si>
  <si>
    <t>118</t>
  </si>
  <si>
    <t>127</t>
  </si>
  <si>
    <t>12cacfe5a9554e349622671297610afc</t>
  </si>
  <si>
    <t>130</t>
  </si>
  <si>
    <t>137</t>
  </si>
  <si>
    <t>140</t>
  </si>
  <si>
    <t>141</t>
  </si>
  <si>
    <t>142</t>
  </si>
  <si>
    <t>143</t>
  </si>
  <si>
    <t>144</t>
  </si>
  <si>
    <t>152</t>
  </si>
  <si>
    <t>153</t>
  </si>
  <si>
    <t>17617041179</t>
  </si>
  <si>
    <t>1761704179</t>
  </si>
  <si>
    <t>1ec0bc6ee8714a9d83a2f8f9cae9dc88</t>
  </si>
  <si>
    <t>200145</t>
  </si>
  <si>
    <t>23359034</t>
  </si>
  <si>
    <t>24654fd20e474ab18f2c44ddce525fa2</t>
  </si>
  <si>
    <t>261428d13a4b49cabfcb96942a738406</t>
  </si>
  <si>
    <t>2890908148</t>
  </si>
  <si>
    <t>292bd2692fc044ae89ab286bd624fb5c</t>
  </si>
  <si>
    <t>2942707532</t>
  </si>
  <si>
    <t>2e3c11b4b6774caa90368fb68af379c0</t>
  </si>
  <si>
    <t>3033410615</t>
  </si>
  <si>
    <t>3087715779</t>
  </si>
  <si>
    <t>33e088e60c6f4370a4bb307b92ff52ee</t>
  </si>
  <si>
    <t>3aa37bc26de34d8380d8b46e6664419d</t>
  </si>
  <si>
    <t>41203053b41d4a7d8941a27f27c12f11</t>
  </si>
  <si>
    <t>417a5182f9b548f39de9751593343969</t>
  </si>
  <si>
    <t>425f67f7583b427eae8bae78530b3203</t>
  </si>
  <si>
    <t>4c0937ccf1f0478d81009f2f31554fb2</t>
  </si>
  <si>
    <t>4cb019151e0e4131ba359cbd4c9f8059</t>
  </si>
  <si>
    <t>4e2ee751b68e4f498643ae24e2f8b655</t>
  </si>
  <si>
    <t>4f16664f4ec54901b99f3c5a5cfedc28</t>
  </si>
  <si>
    <t>50870000-4 Послуги з ремонту і технічного обслуговування обладнання для ігрових майданчиків</t>
  </si>
  <si>
    <t>598a51c1a01c499dbdb1c9be491f3e56</t>
  </si>
  <si>
    <t>60a40a242d324a6ab1aae32b7ebd05cd</t>
  </si>
  <si>
    <t>629c32b0ac5e40bfa998344ae7502734</t>
  </si>
  <si>
    <t>63</t>
  </si>
  <si>
    <t>64</t>
  </si>
  <si>
    <t>65</t>
  </si>
  <si>
    <t>65130000-3 Експлуатування систем водопостачання</t>
  </si>
  <si>
    <t>65310000 -9 Розподіл електричної енергії (Послуги з розподілу електричної енергії)</t>
  </si>
  <si>
    <t>65310000-9 Розподіл електричної енергії</t>
  </si>
  <si>
    <t>66</t>
  </si>
  <si>
    <t>66acfbec5ca74514953f6034d893cb9b</t>
  </si>
  <si>
    <t>68</t>
  </si>
  <si>
    <t>68da905710574709895621fd516a2697</t>
  </si>
  <si>
    <t>6cc06dfca88e4c2c9506f1ffc66d2397</t>
  </si>
  <si>
    <t>71</t>
  </si>
  <si>
    <t>71420000-8 Послуги у сфері ландшафтної архітектури</t>
  </si>
  <si>
    <t>7168cb7946a445259edd2b100060cf56</t>
  </si>
  <si>
    <t>72</t>
  </si>
  <si>
    <t>73</t>
  </si>
  <si>
    <t>75</t>
  </si>
  <si>
    <t>77310000-6 Послуги з озеленення територій та утримання зелених насаджень</t>
  </si>
  <si>
    <t>77310000-6 Послуги з озеленення територій та утримання зелених насаджень (Послуги з викошування комбінованих газонів та обкошування карантинних бур'янів на територіях загального користування району)</t>
  </si>
  <si>
    <t>77310000-6 Послуги з озеленення територій та утримання зелених насаджень (Послуги з утримання територій загального користування Саксаганського району, а сама: послуги з утримання парку Саксаганського)</t>
  </si>
  <si>
    <t>77310000-6 Послуги з озеленення територій та утримання зелених насаджень (Послуги з утримання територій загального користування Саксаганського району, а саме: послуги з утримання парку Саксаганського)</t>
  </si>
  <si>
    <t>77310000-6 Послуги з озеленення територій та утримання зелених насаджень (Послуги із благоустрою (утримання) територій загального користування Саксаганського району, а саме: послуги з викошування комбінованих газонів та обкошування карантинних рослин на територіях загального користування Саксаганського району)</t>
  </si>
  <si>
    <t>77310000-6 Послуги з озеленень територій та утримання зелених насаджень (Послуги з викошування комбінованих газонів та обкошування карантинних бур'янів на територіях загального користування району)</t>
  </si>
  <si>
    <t>77340000-5 Підрізання дерев і живих огорож</t>
  </si>
  <si>
    <t>78</t>
  </si>
  <si>
    <t>79</t>
  </si>
  <si>
    <t>80</t>
  </si>
  <si>
    <t>82</t>
  </si>
  <si>
    <t>83</t>
  </si>
  <si>
    <t>84</t>
  </si>
  <si>
    <t>85</t>
  </si>
  <si>
    <t>86</t>
  </si>
  <si>
    <t>89a9b924ef0f44a99f5ae7387fdcfa90</t>
  </si>
  <si>
    <t>8b283b4c5aaf40fdac1844fd1aa1e5d0</t>
  </si>
  <si>
    <t>90510000-5 Утилізація сміття та поводження зі сміттям (Послуги із благоустрою (утримання) територій загального користування Саксаганського району, а саме: послуги з прибирання випадкового сміття на територіях загального користування)</t>
  </si>
  <si>
    <t>90510000-5 Утилізація/видалення сміття та поводження зі сміттям</t>
  </si>
  <si>
    <t>90511000-2 Послуги зі збирання сміття</t>
  </si>
  <si>
    <t>90610000-6  Послуги з прибирання та підмітання вулиць (Послуги з утримання територій загального користування Саксаганського району, а саме: утримання дитячих та спортивних майданчиків)</t>
  </si>
  <si>
    <t>90610000-6 Послуги з прибирання та підмітання вулиць</t>
  </si>
  <si>
    <t>90610000-6 Послуги з прибирання та підмітання вулиць (Послуги з утримання територій загального користування Саксаганського району, а саме: послуги з утримання дитячих та спортивних майданчиків)</t>
  </si>
  <si>
    <t>90610000-6 Послуги з прибирання та підмітання вулиць (Послуги з утримання територій загального користування Саксаганського району, а саме: послуги з утримання дитячих та спортивних майданчиків).</t>
  </si>
  <si>
    <t>90610000-6 Послуги з прибирання та підмітання вулиць (Послуги зі збирання сміття та утримання в належному санітарному стані територій загального користування Саксаганського району)</t>
  </si>
  <si>
    <t>90610000-6 Послуги з прибирання та підмітання вулиць (Послуги зі збирання сміття та утримання в належному санітарному стані територій загального користування району)</t>
  </si>
  <si>
    <t>90610000-6 Послуги з прибирання та підмітання вулиць (Послуги зі збирання сміття та утримання в належному стані територій загального користування району)</t>
  </si>
  <si>
    <t>90611000-3 Послуги з прибирання вулиць</t>
  </si>
  <si>
    <t>91</t>
  </si>
  <si>
    <t>96</t>
  </si>
  <si>
    <t>ID контракту</t>
  </si>
  <si>
    <t>a6a6159e591341319922e511f6df3878</t>
  </si>
  <si>
    <t>b5971407b7a947149680465f4b255a5d</t>
  </si>
  <si>
    <t>bf044d2e3ebd475686a258b3380a2182</t>
  </si>
  <si>
    <t>c9c9dbf762fd467886495bb042d1356e</t>
  </si>
  <si>
    <t>cac5b3e70d594854af02923dc909db95</t>
  </si>
  <si>
    <t>cbe78eeecbd242f996b3457882ebef7e</t>
  </si>
  <si>
    <t>d42f97a1200e4598ae083c61e8256c1f</t>
  </si>
  <si>
    <t>db55c71bc72e41509260c4b600cdfa87</t>
  </si>
  <si>
    <t>e47c08824dfa4afbb584da7ea40a603f</t>
  </si>
  <si>
    <t>f07b1749ecd1481db726823c90de792a</t>
  </si>
  <si>
    <t>fa2e931830924e408040e90dbbc3ad68</t>
  </si>
  <si>
    <t>fb2eeed3826e44839d3f98fd8a8ba4f3</t>
  </si>
  <si>
    <t>report.zakupki@prom.ua</t>
  </si>
  <si>
    <t>ЄДРПОУ переможця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</si>
  <si>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</si>
  <si>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</si>
  <si>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</si>
  <si>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>АКЦІОНЕРНЕ ТОВАРИСТВО "ДТЕК ДНІПРОВСЬКІ ЕЛЕКТРОМЕРЕЖІ"</t>
  </si>
  <si>
    <t>АКЦІОНЕРНЕ ТОВАРИСТВО "КРИВОРІЗЬКА ТЕПЛОЦЕНТРАЛЬ"</t>
  </si>
  <si>
    <t>Відкриті торги</t>
  </si>
  <si>
    <t>ГОЛОВКО ЮРІЙ АНАТОЛІЙОВИЧ</t>
  </si>
  <si>
    <t>Дата закінчення договору:</t>
  </si>
  <si>
    <t>Дата підписання договору:</t>
  </si>
  <si>
    <t>Закупівля без використання електронної системи</t>
  </si>
  <si>
    <t>Звіт створено 2 лютого о 09:10 з використанням http://zakupki.prom.ua</t>
  </si>
  <si>
    <t>КОЗИДУБ ЮРІЙ МИКОЛАЙОВИЧ</t>
  </si>
  <si>
    <t>Код CPV</t>
  </si>
  <si>
    <t>ЛИМАНСЬКИЙ БОГДАН ФЕДОРОВИЧ</t>
  </si>
  <si>
    <t>Немає лотів</t>
  </si>
  <si>
    <t>Номер договору</t>
  </si>
  <si>
    <t>Переговорна процедура, скорочена</t>
  </si>
  <si>
    <t>Переможець (назва)</t>
  </si>
  <si>
    <t>Послуги з постачання теплової енергії за адресою: вул. Катеринівська, будинок 1, квартира 82</t>
  </si>
  <si>
    <t>Послуги з утримання територій загального користування Саксаганського району, а саме: послуги з утримання дитячих та спортивних майданчиків</t>
  </si>
  <si>
    <t>Послуги з утримання територій загального користування Саксаганського району, а саме: послуги з утримання парку Саксаганського</t>
  </si>
  <si>
    <t xml:space="preserve">Послуги з утримання територій загального користування Саксаганського району, а саме: послуги з утримання парку Саксаганського </t>
  </si>
  <si>
    <t>Послуги зі збирання сміття (Послуги із благоустрою (утримання) територій загального користування Саксаганського району, а саме: послуги з прибирання випадкового сміття на територіях загального користування)</t>
  </si>
  <si>
    <t>Послуги зі збирання сміття та утримання в належному санітарному стані територій загального користування району</t>
  </si>
  <si>
    <t>Послуги із благоустрою (утримання) територій загального користування Саксаганського району, а саме: послуги з викошування комбінованих газонів та обкошування карантинних рослин на територіях загального користування Саксаганського району</t>
  </si>
  <si>
    <t>Послуги із благоустрою (утримання) територій загального користування Саксаганського району, а саме: послуги з утримання фонтану у парку Саксаганський</t>
  </si>
  <si>
    <t>Послуги із благоустрою населених пунктів на об'єкті благоустрою за адресою: навпроти буд. 7,  на мкрн. Гірницький, м. Кривий Ріг</t>
  </si>
  <si>
    <t>Послуги із благоустрою населених пунктів на об'єкті благоустрою за адресою: навпроти буд. 7, на мкрн. Гірницький, м. Кривий Ріг</t>
  </si>
  <si>
    <t>Послуги із благоустрою населених пунктів на об'єкті благоустрою за адресою: навпроти буд.10, по вул. Покровська, м. Кривий Ріг</t>
  </si>
  <si>
    <t>Послуги із благоустрою населених пунктів на об'єкті благоустрою за адресою: поблизу буд. 39, по просп. Гагаріна, м. Кривий Ріг</t>
  </si>
  <si>
    <t>Послуги із благоустрою населених пунктів на об'єкті благоустрою за адресою: проспект 200-річчя Кривого Рогу (між буд. 3 та буд. 5)</t>
  </si>
  <si>
    <t xml:space="preserve">Послуги із благоустрою населених пунктів на об’єкті благоустрою за адресою: вул. Покровська, 38, м. Кривий Ріг </t>
  </si>
  <si>
    <t xml:space="preserve">Послуги із благоустрою населених пунктів, а саме: вивезення негабариту/несанкціонованих звалищ сміття на територіях загального користування в межах Саксаганського району </t>
  </si>
  <si>
    <t>Послуги із благоустрою населених пунктів, а саме: послуги з висаджування дерев та кущів у парку Саксаганському</t>
  </si>
  <si>
    <t>Послуги із благоустрою населених пунктів, а саме: послуги з поточного ремонту об'єктів благоустрою (дитячого майданчика з малими архітектурними формами) на вулиці Івана Авраменка, навпроти буд.10</t>
  </si>
  <si>
    <t>Послуги із благоустрою населених пунктів, а саме: послуги з поточного ремонту об'єктів благоустрою (спортивного майданчика з малими архітектурними формами) на мікрорайоні Сонячний, буд. 25</t>
  </si>
  <si>
    <t>Послуги із благоустрою територій Саксаганського району, а саме: послуги з підрізання дерев на території Саксаганського району</t>
  </si>
  <si>
    <t>Послуги із благоустрою територій Саксаганського району, а саме: послуги з розробки, планування та переміщення ґрунту на території парку Саксаганський</t>
  </si>
  <si>
    <t>Предмет закупівлі</t>
  </si>
  <si>
    <t>САВЧУК ВАЛЕНТИНА СЕРГІЇВНА</t>
  </si>
  <si>
    <t>СТЕЦЕНКО ВАЛЕНТИН ВАСИЛЬОВИЧ</t>
  </si>
  <si>
    <t>Спрощена закупівля</t>
  </si>
  <si>
    <t>Статус договору</t>
  </si>
  <si>
    <t>Сума договору</t>
  </si>
  <si>
    <t>Тип процедури</t>
  </si>
  <si>
    <t>Узагальнена назва закупівлі</t>
  </si>
  <si>
    <t>ФОП ЛИМАНСЬКИЙ БОГДАН ФЕДОРОВИЧ</t>
  </si>
  <si>
    <t>ФОП Стеценко Валентин Васильович</t>
  </si>
  <si>
    <t>Фізична особа-підприємець Стеценко Валентин Васильович</t>
  </si>
  <si>
    <t>Якщо ви маєте пропозицію чи побажання щодо покращення цього звіту, напишіть нам, будь ласка:</t>
  </si>
  <si>
    <t>активний</t>
  </si>
  <si>
    <t>закритий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</si>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</sst>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zakupki.prom.ua/remote/dispatcher/state_contracting_view/13718330" TargetMode="External"/><Relationship Id="rId18" Type="http://schemas.openxmlformats.org/officeDocument/2006/relationships/hyperlink" Target="https://my.zakupki.prom.ua/remote/dispatcher/state_purchase_view/38714661" TargetMode="External"/><Relationship Id="rId26" Type="http://schemas.openxmlformats.org/officeDocument/2006/relationships/hyperlink" Target="https://my.zakupki.prom.ua/remote/dispatcher/state_purchase_view/39256118" TargetMode="External"/><Relationship Id="rId39" Type="http://schemas.openxmlformats.org/officeDocument/2006/relationships/hyperlink" Target="https://my.zakupki.prom.ua/remote/dispatcher/state_contracting_view/14030140" TargetMode="External"/><Relationship Id="rId21" Type="http://schemas.openxmlformats.org/officeDocument/2006/relationships/hyperlink" Target="https://my.zakupki.prom.ua/remote/dispatcher/state_contracting_view/13157476" TargetMode="External"/><Relationship Id="rId34" Type="http://schemas.openxmlformats.org/officeDocument/2006/relationships/hyperlink" Target="https://my.zakupki.prom.ua/remote/dispatcher/state_purchase_view/38362118" TargetMode="External"/><Relationship Id="rId42" Type="http://schemas.openxmlformats.org/officeDocument/2006/relationships/hyperlink" Target="https://my.zakupki.prom.ua/remote/dispatcher/state_purchase_view/37014194" TargetMode="External"/><Relationship Id="rId47" Type="http://schemas.openxmlformats.org/officeDocument/2006/relationships/hyperlink" Target="https://my.zakupki.prom.ua/remote/dispatcher/state_contracting_view/13847821" TargetMode="External"/><Relationship Id="rId50" Type="http://schemas.openxmlformats.org/officeDocument/2006/relationships/hyperlink" Target="https://my.zakupki.prom.ua/remote/dispatcher/state_purchase_view/36530063" TargetMode="External"/><Relationship Id="rId55" Type="http://schemas.openxmlformats.org/officeDocument/2006/relationships/hyperlink" Target="https://my.zakupki.prom.ua/remote/dispatcher/state_contracting_view/13577451" TargetMode="External"/><Relationship Id="rId63" Type="http://schemas.openxmlformats.org/officeDocument/2006/relationships/hyperlink" Target="https://my.zakupki.prom.ua/remote/dispatcher/state_contracting_view/13544832" TargetMode="External"/><Relationship Id="rId68" Type="http://schemas.openxmlformats.org/officeDocument/2006/relationships/hyperlink" Target="https://my.zakupki.prom.ua/remote/dispatcher/state_purchase_view/36462369" TargetMode="External"/><Relationship Id="rId76" Type="http://schemas.openxmlformats.org/officeDocument/2006/relationships/hyperlink" Target="https://my.zakupki.prom.ua/remote/dispatcher/state_purchase_view/36462066" TargetMode="External"/><Relationship Id="rId7" Type="http://schemas.openxmlformats.org/officeDocument/2006/relationships/hyperlink" Target="https://my.zakupki.prom.ua/remote/dispatcher/state_contracting_view/14112092" TargetMode="External"/><Relationship Id="rId71" Type="http://schemas.openxmlformats.org/officeDocument/2006/relationships/hyperlink" Target="https://my.zakupki.prom.ua/remote/dispatcher/state_contracting_view/13544128" TargetMode="External"/><Relationship Id="rId2" Type="http://schemas.openxmlformats.org/officeDocument/2006/relationships/hyperlink" Target="https://my.zakupki.prom.ua/remote/dispatcher/state_purchase_view/39338309" TargetMode="External"/><Relationship Id="rId16" Type="http://schemas.openxmlformats.org/officeDocument/2006/relationships/hyperlink" Target="https://my.zakupki.prom.ua/remote/dispatcher/state_purchase_view/36572358" TargetMode="External"/><Relationship Id="rId29" Type="http://schemas.openxmlformats.org/officeDocument/2006/relationships/hyperlink" Target="https://my.zakupki.prom.ua/remote/dispatcher/state_contracting_view/14438514" TargetMode="External"/><Relationship Id="rId11" Type="http://schemas.openxmlformats.org/officeDocument/2006/relationships/hyperlink" Target="https://my.zakupki.prom.ua/remote/dispatcher/state_contracting_view/14722705" TargetMode="External"/><Relationship Id="rId24" Type="http://schemas.openxmlformats.org/officeDocument/2006/relationships/hyperlink" Target="https://my.zakupki.prom.ua/remote/dispatcher/state_purchase_view/38920453" TargetMode="External"/><Relationship Id="rId32" Type="http://schemas.openxmlformats.org/officeDocument/2006/relationships/hyperlink" Target="https://my.zakupki.prom.ua/remote/dispatcher/state_purchase_view/36584874" TargetMode="External"/><Relationship Id="rId37" Type="http://schemas.openxmlformats.org/officeDocument/2006/relationships/hyperlink" Target="https://my.zakupki.prom.ua/remote/dispatcher/state_contracting_view/14725048" TargetMode="External"/><Relationship Id="rId40" Type="http://schemas.openxmlformats.org/officeDocument/2006/relationships/hyperlink" Target="https://my.zakupki.prom.ua/remote/dispatcher/state_purchase_view/37014516" TargetMode="External"/><Relationship Id="rId45" Type="http://schemas.openxmlformats.org/officeDocument/2006/relationships/hyperlink" Target="https://my.zakupki.prom.ua/remote/dispatcher/state_contracting_view/13997661" TargetMode="External"/><Relationship Id="rId53" Type="http://schemas.openxmlformats.org/officeDocument/2006/relationships/hyperlink" Target="https://my.zakupki.prom.ua/remote/dispatcher/state_contracting_view/13577662" TargetMode="External"/><Relationship Id="rId58" Type="http://schemas.openxmlformats.org/officeDocument/2006/relationships/hyperlink" Target="https://my.zakupki.prom.ua/remote/dispatcher/state_purchase_view/35950191" TargetMode="External"/><Relationship Id="rId66" Type="http://schemas.openxmlformats.org/officeDocument/2006/relationships/hyperlink" Target="https://my.zakupki.prom.ua/remote/dispatcher/state_purchase_view/36464345" TargetMode="External"/><Relationship Id="rId74" Type="http://schemas.openxmlformats.org/officeDocument/2006/relationships/hyperlink" Target="https://my.zakupki.prom.ua/remote/dispatcher/state_purchase_view/36461728" TargetMode="External"/><Relationship Id="rId79" Type="http://schemas.openxmlformats.org/officeDocument/2006/relationships/hyperlink" Target="https://my.zakupki.prom.ua/remote/dispatcher/state_contracting_view/13543159" TargetMode="External"/><Relationship Id="rId5" Type="http://schemas.openxmlformats.org/officeDocument/2006/relationships/hyperlink" Target="https://my.zakupki.prom.ua/remote/dispatcher/state_contracting_view/14578372" TargetMode="External"/><Relationship Id="rId61" Type="http://schemas.openxmlformats.org/officeDocument/2006/relationships/hyperlink" Target="https://my.zakupki.prom.ua/remote/dispatcher/state_contracting_view/13544973" TargetMode="External"/><Relationship Id="rId10" Type="http://schemas.openxmlformats.org/officeDocument/2006/relationships/hyperlink" Target="https://my.zakupki.prom.ua/remote/dispatcher/state_purchase_view/38917165" TargetMode="External"/><Relationship Id="rId19" Type="http://schemas.openxmlformats.org/officeDocument/2006/relationships/hyperlink" Target="https://my.zakupki.prom.ua/remote/dispatcher/state_contracting_view/14629810" TargetMode="External"/><Relationship Id="rId31" Type="http://schemas.openxmlformats.org/officeDocument/2006/relationships/hyperlink" Target="https://my.zakupki.prom.ua/remote/dispatcher/state_contracting_view/14625258" TargetMode="External"/><Relationship Id="rId44" Type="http://schemas.openxmlformats.org/officeDocument/2006/relationships/hyperlink" Target="https://my.zakupki.prom.ua/remote/dispatcher/state_purchase_view/37410242" TargetMode="External"/><Relationship Id="rId52" Type="http://schemas.openxmlformats.org/officeDocument/2006/relationships/hyperlink" Target="https://my.zakupki.prom.ua/remote/dispatcher/state_purchase_view/36530379" TargetMode="External"/><Relationship Id="rId60" Type="http://schemas.openxmlformats.org/officeDocument/2006/relationships/hyperlink" Target="https://my.zakupki.prom.ua/remote/dispatcher/state_purchase_view/36464529" TargetMode="External"/><Relationship Id="rId65" Type="http://schemas.openxmlformats.org/officeDocument/2006/relationships/hyperlink" Target="https://my.zakupki.prom.ua/remote/dispatcher/state_contracting_view/13544560" TargetMode="External"/><Relationship Id="rId73" Type="http://schemas.openxmlformats.org/officeDocument/2006/relationships/hyperlink" Target="https://my.zakupki.prom.ua/remote/dispatcher/state_contracting_view/13544401" TargetMode="External"/><Relationship Id="rId78" Type="http://schemas.openxmlformats.org/officeDocument/2006/relationships/hyperlink" Target="https://my.zakupki.prom.ua/remote/dispatcher/state_purchase_view/36460763" TargetMode="External"/><Relationship Id="rId81" Type="http://schemas.openxmlformats.org/officeDocument/2006/relationships/hyperlink" Target="https://my.zakupki.prom.ua/remote/dispatcher/state_contracting_view/13543410" TargetMode="External"/><Relationship Id="rId4" Type="http://schemas.openxmlformats.org/officeDocument/2006/relationships/hyperlink" Target="https://my.zakupki.prom.ua/remote/dispatcher/state_purchase_view/38603698" TargetMode="External"/><Relationship Id="rId9" Type="http://schemas.openxmlformats.org/officeDocument/2006/relationships/hyperlink" Target="https://my.zakupki.prom.ua/remote/dispatcher/state_contracting_view/13203504" TargetMode="External"/><Relationship Id="rId14" Type="http://schemas.openxmlformats.org/officeDocument/2006/relationships/hyperlink" Target="https://my.zakupki.prom.ua/remote/dispatcher/state_purchase_view/36600722" TargetMode="External"/><Relationship Id="rId22" Type="http://schemas.openxmlformats.org/officeDocument/2006/relationships/hyperlink" Target="https://my.zakupki.prom.ua/remote/dispatcher/state_purchase_view/39472069" TargetMode="External"/><Relationship Id="rId27" Type="http://schemas.openxmlformats.org/officeDocument/2006/relationships/hyperlink" Target="https://my.zakupki.prom.ua/remote/dispatcher/state_contracting_view/14878613" TargetMode="External"/><Relationship Id="rId30" Type="http://schemas.openxmlformats.org/officeDocument/2006/relationships/hyperlink" Target="https://my.zakupki.prom.ua/remote/dispatcher/state_purchase_view/38705149" TargetMode="External"/><Relationship Id="rId35" Type="http://schemas.openxmlformats.org/officeDocument/2006/relationships/hyperlink" Target="https://my.zakupki.prom.ua/remote/dispatcher/state_contracting_view/14466165" TargetMode="External"/><Relationship Id="rId43" Type="http://schemas.openxmlformats.org/officeDocument/2006/relationships/hyperlink" Target="https://my.zakupki.prom.ua/remote/dispatcher/state_contracting_view/13848125" TargetMode="External"/><Relationship Id="rId48" Type="http://schemas.openxmlformats.org/officeDocument/2006/relationships/hyperlink" Target="https://my.zakupki.prom.ua/remote/dispatcher/state_purchase_view/36530230" TargetMode="External"/><Relationship Id="rId56" Type="http://schemas.openxmlformats.org/officeDocument/2006/relationships/hyperlink" Target="https://my.zakupki.prom.ua/remote/dispatcher/state_purchase_view/36530505" TargetMode="External"/><Relationship Id="rId64" Type="http://schemas.openxmlformats.org/officeDocument/2006/relationships/hyperlink" Target="https://my.zakupki.prom.ua/remote/dispatcher/state_purchase_view/36463616" TargetMode="External"/><Relationship Id="rId69" Type="http://schemas.openxmlformats.org/officeDocument/2006/relationships/hyperlink" Target="https://my.zakupki.prom.ua/remote/dispatcher/state_contracting_view/13543936" TargetMode="External"/><Relationship Id="rId77" Type="http://schemas.openxmlformats.org/officeDocument/2006/relationships/hyperlink" Target="https://my.zakupki.prom.ua/remote/dispatcher/state_contracting_view/13543754" TargetMode="External"/><Relationship Id="rId8" Type="http://schemas.openxmlformats.org/officeDocument/2006/relationships/hyperlink" Target="https://my.zakupki.prom.ua/remote/dispatcher/state_purchase_view/35799194" TargetMode="External"/><Relationship Id="rId51" Type="http://schemas.openxmlformats.org/officeDocument/2006/relationships/hyperlink" Target="https://my.zakupki.prom.ua/remote/dispatcher/state_contracting_view/13577357" TargetMode="External"/><Relationship Id="rId72" Type="http://schemas.openxmlformats.org/officeDocument/2006/relationships/hyperlink" Target="https://my.zakupki.prom.ua/remote/dispatcher/state_purchase_view/36463304" TargetMode="External"/><Relationship Id="rId80" Type="http://schemas.openxmlformats.org/officeDocument/2006/relationships/hyperlink" Target="https://my.zakupki.prom.ua/remote/dispatcher/state_purchase_view/36461276" TargetMode="External"/><Relationship Id="rId3" Type="http://schemas.openxmlformats.org/officeDocument/2006/relationships/hyperlink" Target="https://my.zakupki.prom.ua/remote/dispatcher/state_contracting_view/14916998" TargetMode="External"/><Relationship Id="rId12" Type="http://schemas.openxmlformats.org/officeDocument/2006/relationships/hyperlink" Target="https://my.zakupki.prom.ua/remote/dispatcher/state_purchase_view/36649769" TargetMode="External"/><Relationship Id="rId17" Type="http://schemas.openxmlformats.org/officeDocument/2006/relationships/hyperlink" Target="https://my.zakupki.prom.ua/remote/dispatcher/state_contracting_view/14111576" TargetMode="External"/><Relationship Id="rId25" Type="http://schemas.openxmlformats.org/officeDocument/2006/relationships/hyperlink" Target="https://my.zakupki.prom.ua/remote/dispatcher/state_contracting_view/14724045" TargetMode="External"/><Relationship Id="rId33" Type="http://schemas.openxmlformats.org/officeDocument/2006/relationships/hyperlink" Target="https://my.zakupki.prom.ua/remote/dispatcher/state_contracting_view/13789079" TargetMode="External"/><Relationship Id="rId38" Type="http://schemas.openxmlformats.org/officeDocument/2006/relationships/hyperlink" Target="https://my.zakupki.prom.ua/remote/dispatcher/state_purchase_view/37476697" TargetMode="External"/><Relationship Id="rId46" Type="http://schemas.openxmlformats.org/officeDocument/2006/relationships/hyperlink" Target="https://my.zakupki.prom.ua/remote/dispatcher/state_purchase_view/37014710" TargetMode="External"/><Relationship Id="rId59" Type="http://schemas.openxmlformats.org/officeDocument/2006/relationships/hyperlink" Target="https://my.zakupki.prom.ua/remote/dispatcher/state_contracting_view/13280989" TargetMode="External"/><Relationship Id="rId67" Type="http://schemas.openxmlformats.org/officeDocument/2006/relationships/hyperlink" Target="https://my.zakupki.prom.ua/remote/dispatcher/state_contracting_view/13544841" TargetMode="External"/><Relationship Id="rId20" Type="http://schemas.openxmlformats.org/officeDocument/2006/relationships/hyperlink" Target="https://my.zakupki.prom.ua/remote/dispatcher/state_purchase_view/35706704" TargetMode="External"/><Relationship Id="rId41" Type="http://schemas.openxmlformats.org/officeDocument/2006/relationships/hyperlink" Target="https://my.zakupki.prom.ua/remote/dispatcher/state_contracting_view/13847881" TargetMode="External"/><Relationship Id="rId54" Type="http://schemas.openxmlformats.org/officeDocument/2006/relationships/hyperlink" Target="https://my.zakupki.prom.ua/remote/dispatcher/state_purchase_view/36529965" TargetMode="External"/><Relationship Id="rId62" Type="http://schemas.openxmlformats.org/officeDocument/2006/relationships/hyperlink" Target="https://my.zakupki.prom.ua/remote/dispatcher/state_purchase_view/36463965" TargetMode="External"/><Relationship Id="rId70" Type="http://schemas.openxmlformats.org/officeDocument/2006/relationships/hyperlink" Target="https://my.zakupki.prom.ua/remote/dispatcher/state_purchase_view/36462867" TargetMode="External"/><Relationship Id="rId75" Type="http://schemas.openxmlformats.org/officeDocument/2006/relationships/hyperlink" Target="https://my.zakupki.prom.ua/remote/dispatcher/state_contracting_view/13543537" TargetMode="External"/><Relationship Id="rId1" Type="http://schemas.openxmlformats.org/officeDocument/2006/relationships/hyperlink" Target="mailto:report.zakupki@prom.ua" TargetMode="External"/><Relationship Id="rId6" Type="http://schemas.openxmlformats.org/officeDocument/2006/relationships/hyperlink" Target="https://my.zakupki.prom.ua/remote/dispatcher/state_purchase_view/36603059" TargetMode="External"/><Relationship Id="rId15" Type="http://schemas.openxmlformats.org/officeDocument/2006/relationships/hyperlink" Target="https://my.zakupki.prom.ua/remote/dispatcher/state_contracting_view/14111799" TargetMode="External"/><Relationship Id="rId23" Type="http://schemas.openxmlformats.org/officeDocument/2006/relationships/hyperlink" Target="https://my.zakupki.prom.ua/remote/dispatcher/state_contracting_view/14979881" TargetMode="External"/><Relationship Id="rId28" Type="http://schemas.openxmlformats.org/officeDocument/2006/relationships/hyperlink" Target="https://my.zakupki.prom.ua/remote/dispatcher/state_purchase_view/38303576" TargetMode="External"/><Relationship Id="rId36" Type="http://schemas.openxmlformats.org/officeDocument/2006/relationships/hyperlink" Target="https://my.zakupki.prom.ua/remote/dispatcher/state_purchase_view/38922316" TargetMode="External"/><Relationship Id="rId49" Type="http://schemas.openxmlformats.org/officeDocument/2006/relationships/hyperlink" Target="https://my.zakupki.prom.ua/remote/dispatcher/state_contracting_view/13577493" TargetMode="External"/><Relationship Id="rId57" Type="http://schemas.openxmlformats.org/officeDocument/2006/relationships/hyperlink" Target="https://my.zakupki.prom.ua/remote/dispatcher/state_contracting_view/13577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pane ySplit="4" topLeftCell="A5" activePane="bottomLeft" state="frozen"/>
      <selection pane="bottomLeft"/>
    </sheetView>
  </sheetViews>
  <sheetFormatPr defaultColWidth="11.42578125" defaultRowHeight="15" x14ac:dyDescent="0.25"/>
  <cols>
    <col min="1" max="1" width="5"/>
    <col min="2" max="4" width="25"/>
    <col min="5" max="5" width="60"/>
    <col min="6" max="8" width="35"/>
    <col min="9" max="10" width="30"/>
    <col min="11" max="13" width="15"/>
    <col min="14" max="16" width="10"/>
  </cols>
  <sheetData>
    <row r="1" spans="1:16" x14ac:dyDescent="0.25">
      <c r="A1" s="1" t="s">
        <v>166</v>
      </c>
    </row>
    <row r="2" spans="1:16" x14ac:dyDescent="0.25">
      <c r="A2" s="2" t="s">
        <v>115</v>
      </c>
    </row>
    <row r="4" spans="1:16" ht="39" x14ac:dyDescent="0.25">
      <c r="A4" s="3" t="s">
        <v>169</v>
      </c>
      <c r="B4" s="3" t="s">
        <v>118</v>
      </c>
      <c r="C4" s="3" t="s">
        <v>119</v>
      </c>
      <c r="D4" s="3" t="s">
        <v>102</v>
      </c>
      <c r="E4" s="3" t="s">
        <v>117</v>
      </c>
      <c r="F4" s="3" t="s">
        <v>162</v>
      </c>
      <c r="G4" s="3" t="s">
        <v>155</v>
      </c>
      <c r="H4" s="3" t="s">
        <v>129</v>
      </c>
      <c r="I4" s="3" t="s">
        <v>161</v>
      </c>
      <c r="J4" s="3" t="s">
        <v>134</v>
      </c>
      <c r="K4" s="3" t="s">
        <v>116</v>
      </c>
      <c r="L4" s="3" t="s">
        <v>132</v>
      </c>
      <c r="M4" s="3" t="s">
        <v>160</v>
      </c>
      <c r="N4" s="3" t="s">
        <v>125</v>
      </c>
      <c r="O4" s="3" t="s">
        <v>124</v>
      </c>
      <c r="P4" s="3" t="s">
        <v>159</v>
      </c>
    </row>
    <row r="5" spans="1:16" x14ac:dyDescent="0.25">
      <c r="A5" s="4">
        <v>1</v>
      </c>
      <c r="B5" s="2" t="str">
        <f>HYPERLINK("https://my.zakupki.prom.ua/remote/dispatcher/state_purchase_view/39338309", "UA-2022-12-14-006857-a")</f>
        <v>UA-2022-12-14-006857-a</v>
      </c>
      <c r="C5" s="2" t="s">
        <v>131</v>
      </c>
      <c r="D5" s="2" t="str">
        <f>HYPERLINK("https://my.zakupki.prom.ua/remote/dispatcher/state_contracting_view/14916998", "UA-2022-12-14-006857-a-b1")</f>
        <v>UA-2022-12-14-006857-a-b1</v>
      </c>
      <c r="E5" s="1" t="s">
        <v>65</v>
      </c>
      <c r="F5" s="1" t="s">
        <v>149</v>
      </c>
      <c r="G5" s="1" t="s">
        <v>149</v>
      </c>
      <c r="H5" s="1" t="s">
        <v>90</v>
      </c>
      <c r="I5" s="1" t="s">
        <v>126</v>
      </c>
      <c r="J5" s="1" t="s">
        <v>130</v>
      </c>
      <c r="K5" s="1" t="s">
        <v>40</v>
      </c>
      <c r="L5" s="1" t="s">
        <v>27</v>
      </c>
      <c r="M5" s="5">
        <v>42762.58</v>
      </c>
      <c r="N5" s="6">
        <v>44909</v>
      </c>
      <c r="O5" s="6">
        <v>44926</v>
      </c>
      <c r="P5" s="1" t="s">
        <v>167</v>
      </c>
    </row>
    <row r="6" spans="1:16" x14ac:dyDescent="0.25">
      <c r="A6" s="4">
        <v>2</v>
      </c>
      <c r="B6" s="2" t="str">
        <f>HYPERLINK("https://my.zakupki.prom.ua/remote/dispatcher/state_purchase_view/38603698", "UA-2022-11-16-007420-a")</f>
        <v>UA-2022-11-16-007420-a</v>
      </c>
      <c r="C6" s="2" t="s">
        <v>131</v>
      </c>
      <c r="D6" s="2" t="str">
        <f>HYPERLINK("https://my.zakupki.prom.ua/remote/dispatcher/state_contracting_view/14578372", "UA-2022-11-16-007420-a-c1")</f>
        <v>UA-2022-11-16-007420-a-c1</v>
      </c>
      <c r="E6" s="1" t="s">
        <v>42</v>
      </c>
      <c r="F6" s="1" t="s">
        <v>150</v>
      </c>
      <c r="G6" s="1" t="s">
        <v>150</v>
      </c>
      <c r="H6" s="1" t="s">
        <v>67</v>
      </c>
      <c r="I6" s="1" t="s">
        <v>126</v>
      </c>
      <c r="J6" s="1" t="s">
        <v>157</v>
      </c>
      <c r="K6" s="1" t="s">
        <v>30</v>
      </c>
      <c r="L6" s="1" t="s">
        <v>21</v>
      </c>
      <c r="M6" s="5">
        <v>49798.95</v>
      </c>
      <c r="N6" s="6">
        <v>44881</v>
      </c>
      <c r="O6" s="6">
        <v>44926</v>
      </c>
      <c r="P6" s="1" t="s">
        <v>167</v>
      </c>
    </row>
    <row r="7" spans="1:16" x14ac:dyDescent="0.25">
      <c r="A7" s="4">
        <v>3</v>
      </c>
      <c r="B7" s="2" t="str">
        <f>HYPERLINK("https://my.zakupki.prom.ua/remote/dispatcher/state_purchase_view/36603059", "UA-2022-07-07-006556-a")</f>
        <v>UA-2022-07-07-006556-a</v>
      </c>
      <c r="C7" s="2" t="s">
        <v>131</v>
      </c>
      <c r="D7" s="2" t="str">
        <f>HYPERLINK("https://my.zakupki.prom.ua/remote/dispatcher/state_contracting_view/14112092", "UA-2022-07-07-006556-a-b2")</f>
        <v>UA-2022-07-07-006556-a-b2</v>
      </c>
      <c r="E7" s="1" t="s">
        <v>64</v>
      </c>
      <c r="F7" s="1" t="s">
        <v>138</v>
      </c>
      <c r="G7" s="1" t="s">
        <v>137</v>
      </c>
      <c r="H7" s="1" t="s">
        <v>72</v>
      </c>
      <c r="I7" s="1" t="s">
        <v>122</v>
      </c>
      <c r="J7" s="1" t="s">
        <v>163</v>
      </c>
      <c r="K7" s="1" t="s">
        <v>40</v>
      </c>
      <c r="L7" s="1" t="s">
        <v>17</v>
      </c>
      <c r="M7" s="5">
        <v>323845</v>
      </c>
      <c r="N7" s="6">
        <v>44825</v>
      </c>
      <c r="O7" s="6">
        <v>44926</v>
      </c>
      <c r="P7" s="1" t="s">
        <v>168</v>
      </c>
    </row>
    <row r="8" spans="1:16" x14ac:dyDescent="0.25">
      <c r="A8" s="4">
        <v>4</v>
      </c>
      <c r="B8" s="2" t="str">
        <f>HYPERLINK("https://my.zakupki.prom.ua/remote/dispatcher/state_purchase_view/35799194", "UA-2022-03-31-001325-b")</f>
        <v>UA-2022-03-31-001325-b</v>
      </c>
      <c r="C8" s="2" t="s">
        <v>131</v>
      </c>
      <c r="D8" s="2" t="str">
        <f>HYPERLINK("https://my.zakupki.prom.ua/remote/dispatcher/state_contracting_view/13203504", "UA-2022-03-31-001325-b-b1")</f>
        <v>UA-2022-03-31-001325-b-b1</v>
      </c>
      <c r="E8" s="1" t="s">
        <v>34</v>
      </c>
      <c r="F8" s="1" t="s">
        <v>77</v>
      </c>
      <c r="G8" s="1" t="s">
        <v>77</v>
      </c>
      <c r="H8" s="1" t="s">
        <v>72</v>
      </c>
      <c r="I8" s="1" t="s">
        <v>126</v>
      </c>
      <c r="J8" s="1" t="s">
        <v>165</v>
      </c>
      <c r="K8" s="1" t="s">
        <v>29</v>
      </c>
      <c r="L8" s="1" t="s">
        <v>57</v>
      </c>
      <c r="M8" s="5">
        <v>39870</v>
      </c>
      <c r="N8" s="6">
        <v>44651</v>
      </c>
      <c r="O8" s="6">
        <v>44926</v>
      </c>
      <c r="P8" s="1" t="s">
        <v>168</v>
      </c>
    </row>
    <row r="9" spans="1:16" x14ac:dyDescent="0.25">
      <c r="A9" s="4">
        <v>5</v>
      </c>
      <c r="B9" s="2" t="str">
        <f>HYPERLINK("https://my.zakupki.prom.ua/remote/dispatcher/state_purchase_view/38917165", "UA-2022-11-30-009446-a")</f>
        <v>UA-2022-11-30-009446-a</v>
      </c>
      <c r="C9" s="2" t="s">
        <v>131</v>
      </c>
      <c r="D9" s="2" t="str">
        <f>HYPERLINK("https://my.zakupki.prom.ua/remote/dispatcher/state_contracting_view/14722705", "UA-2022-11-30-009446-a-b1")</f>
        <v>UA-2022-11-30-009446-a-b1</v>
      </c>
      <c r="E9" s="1" t="s">
        <v>108</v>
      </c>
      <c r="F9" s="1" t="s">
        <v>145</v>
      </c>
      <c r="G9" s="1" t="s">
        <v>145</v>
      </c>
      <c r="H9" s="1" t="s">
        <v>51</v>
      </c>
      <c r="I9" s="1" t="s">
        <v>126</v>
      </c>
      <c r="J9" s="1" t="s">
        <v>123</v>
      </c>
      <c r="K9" s="1" t="s">
        <v>41</v>
      </c>
      <c r="L9" s="1" t="s">
        <v>24</v>
      </c>
      <c r="M9" s="5">
        <v>46386.65</v>
      </c>
      <c r="N9" s="6">
        <v>44895</v>
      </c>
      <c r="O9" s="6">
        <v>44926</v>
      </c>
      <c r="P9" s="1" t="s">
        <v>167</v>
      </c>
    </row>
    <row r="10" spans="1:16" x14ac:dyDescent="0.25">
      <c r="A10" s="4">
        <v>6</v>
      </c>
      <c r="B10" s="2" t="str">
        <f>HYPERLINK("https://my.zakupki.prom.ua/remote/dispatcher/state_purchase_view/36649769", "UA-2022-07-12-006078-a")</f>
        <v>UA-2022-07-12-006078-a</v>
      </c>
      <c r="C10" s="2" t="s">
        <v>131</v>
      </c>
      <c r="D10" s="2" t="str">
        <f>HYPERLINK("https://my.zakupki.prom.ua/remote/dispatcher/state_contracting_view/13718330", "UA-2022-07-12-006078-a-b1")</f>
        <v>UA-2022-07-12-006078-a-b1</v>
      </c>
      <c r="E10" s="1" t="s">
        <v>113</v>
      </c>
      <c r="F10" s="1" t="s">
        <v>142</v>
      </c>
      <c r="G10" s="1" t="s">
        <v>142</v>
      </c>
      <c r="H10" s="1" t="s">
        <v>58</v>
      </c>
      <c r="I10" s="1" t="s">
        <v>158</v>
      </c>
      <c r="J10" s="1" t="s">
        <v>123</v>
      </c>
      <c r="K10" s="1" t="s">
        <v>41</v>
      </c>
      <c r="L10" s="1" t="s">
        <v>100</v>
      </c>
      <c r="M10" s="5">
        <v>84577.56</v>
      </c>
      <c r="N10" s="6">
        <v>44769</v>
      </c>
      <c r="O10" s="6">
        <v>44926</v>
      </c>
      <c r="P10" s="1" t="s">
        <v>168</v>
      </c>
    </row>
    <row r="11" spans="1:16" x14ac:dyDescent="0.25">
      <c r="A11" s="4">
        <v>7</v>
      </c>
      <c r="B11" s="2" t="str">
        <f>HYPERLINK("https://my.zakupki.prom.ua/remote/dispatcher/state_purchase_view/36600722", "UA-2022-07-07-005329-a")</f>
        <v>UA-2022-07-07-005329-a</v>
      </c>
      <c r="C11" s="2" t="s">
        <v>131</v>
      </c>
      <c r="D11" s="2" t="str">
        <f>HYPERLINK("https://my.zakupki.prom.ua/remote/dispatcher/state_contracting_view/14111799", "UA-2022-07-07-005329-a-b2")</f>
        <v>UA-2022-07-07-005329-a-b2</v>
      </c>
      <c r="E11" s="1" t="s">
        <v>87</v>
      </c>
      <c r="F11" s="1" t="s">
        <v>141</v>
      </c>
      <c r="G11" s="1" t="s">
        <v>141</v>
      </c>
      <c r="H11" s="1" t="s">
        <v>72</v>
      </c>
      <c r="I11" s="1" t="s">
        <v>122</v>
      </c>
      <c r="J11" s="1" t="s">
        <v>163</v>
      </c>
      <c r="K11" s="1" t="s">
        <v>40</v>
      </c>
      <c r="L11" s="1" t="s">
        <v>16</v>
      </c>
      <c r="M11" s="5">
        <v>654775</v>
      </c>
      <c r="N11" s="6">
        <v>44825</v>
      </c>
      <c r="O11" s="6">
        <v>44926</v>
      </c>
      <c r="P11" s="1" t="s">
        <v>168</v>
      </c>
    </row>
    <row r="12" spans="1:16" x14ac:dyDescent="0.25">
      <c r="A12" s="4">
        <v>8</v>
      </c>
      <c r="B12" s="2" t="str">
        <f>HYPERLINK("https://my.zakupki.prom.ua/remote/dispatcher/state_purchase_view/36572358", "UA-2022-07-05-006837-a")</f>
        <v>UA-2022-07-05-006837-a</v>
      </c>
      <c r="C12" s="2" t="s">
        <v>131</v>
      </c>
      <c r="D12" s="2" t="str">
        <f>HYPERLINK("https://my.zakupki.prom.ua/remote/dispatcher/state_contracting_view/14111576", "UA-2022-07-05-006837-a-b2")</f>
        <v>UA-2022-07-05-006837-a-b2</v>
      </c>
      <c r="E12" s="1" t="s">
        <v>68</v>
      </c>
      <c r="F12" s="1" t="s">
        <v>2</v>
      </c>
      <c r="G12" s="1" t="s">
        <v>2</v>
      </c>
      <c r="H12" s="1" t="s">
        <v>93</v>
      </c>
      <c r="I12" s="1" t="s">
        <v>122</v>
      </c>
      <c r="J12" s="1" t="s">
        <v>163</v>
      </c>
      <c r="K12" s="1" t="s">
        <v>40</v>
      </c>
      <c r="L12" s="1" t="s">
        <v>15</v>
      </c>
      <c r="M12" s="5">
        <v>602347.87</v>
      </c>
      <c r="N12" s="6">
        <v>44825</v>
      </c>
      <c r="O12" s="6">
        <v>44926</v>
      </c>
      <c r="P12" s="1" t="s">
        <v>168</v>
      </c>
    </row>
    <row r="13" spans="1:16" x14ac:dyDescent="0.25">
      <c r="A13" s="4">
        <v>9</v>
      </c>
      <c r="B13" s="2" t="str">
        <f>HYPERLINK("https://my.zakupki.prom.ua/remote/dispatcher/state_purchase_view/38714661", "UA-2022-11-22-001715-a")</f>
        <v>UA-2022-11-22-001715-a</v>
      </c>
      <c r="C13" s="2" t="s">
        <v>131</v>
      </c>
      <c r="D13" s="2" t="str">
        <f>HYPERLINK("https://my.zakupki.prom.ua/remote/dispatcher/state_contracting_view/14629810", "UA-2022-11-22-001715-a-c1")</f>
        <v>UA-2022-11-22-001715-a-c1</v>
      </c>
      <c r="E13" s="1" t="s">
        <v>46</v>
      </c>
      <c r="F13" s="1" t="s">
        <v>148</v>
      </c>
      <c r="G13" s="1" t="s">
        <v>148</v>
      </c>
      <c r="H13" s="1" t="s">
        <v>51</v>
      </c>
      <c r="I13" s="1" t="s">
        <v>126</v>
      </c>
      <c r="J13" s="1" t="s">
        <v>157</v>
      </c>
      <c r="K13" s="1" t="s">
        <v>30</v>
      </c>
      <c r="L13" s="1" t="s">
        <v>23</v>
      </c>
      <c r="M13" s="5">
        <v>45624.62</v>
      </c>
      <c r="N13" s="6">
        <v>44886</v>
      </c>
      <c r="O13" s="6">
        <v>44926</v>
      </c>
      <c r="P13" s="1" t="s">
        <v>167</v>
      </c>
    </row>
    <row r="14" spans="1:16" x14ac:dyDescent="0.25">
      <c r="A14" s="4">
        <v>10</v>
      </c>
      <c r="B14" s="2" t="str">
        <f>HYPERLINK("https://my.zakupki.prom.ua/remote/dispatcher/state_purchase_view/35706704", "UA-2022-03-21-003339-a")</f>
        <v>UA-2022-03-21-003339-a</v>
      </c>
      <c r="C14" s="2" t="s">
        <v>131</v>
      </c>
      <c r="D14" s="2" t="str">
        <f>HYPERLINK("https://my.zakupki.prom.ua/remote/dispatcher/state_contracting_view/13157476", "UA-2022-03-21-003339-a-a1")</f>
        <v>UA-2022-03-21-003339-a-a1</v>
      </c>
      <c r="E14" s="1" t="s">
        <v>88</v>
      </c>
      <c r="F14" s="1" t="s">
        <v>59</v>
      </c>
      <c r="G14" s="1" t="s">
        <v>59</v>
      </c>
      <c r="H14" s="1" t="s">
        <v>60</v>
      </c>
      <c r="I14" s="1" t="s">
        <v>126</v>
      </c>
      <c r="J14" s="1" t="s">
        <v>120</v>
      </c>
      <c r="K14" s="1" t="s">
        <v>33</v>
      </c>
      <c r="L14" s="1" t="s">
        <v>32</v>
      </c>
      <c r="M14" s="5">
        <v>9192.1</v>
      </c>
      <c r="N14" s="6">
        <v>44641</v>
      </c>
      <c r="O14" s="6">
        <v>44926</v>
      </c>
      <c r="P14" s="1" t="s">
        <v>167</v>
      </c>
    </row>
    <row r="15" spans="1:16" x14ac:dyDescent="0.25">
      <c r="A15" s="4">
        <v>11</v>
      </c>
      <c r="B15" s="2" t="str">
        <f>HYPERLINK("https://my.zakupki.prom.ua/remote/dispatcher/state_purchase_view/39472069", "UA-2022-12-19-000371-a")</f>
        <v>UA-2022-12-19-000371-a</v>
      </c>
      <c r="C15" s="2" t="s">
        <v>131</v>
      </c>
      <c r="D15" s="2" t="str">
        <f>HYPERLINK("https://my.zakupki.prom.ua/remote/dispatcher/state_contracting_view/14979881", "UA-2022-12-19-000371-a-c1")</f>
        <v>UA-2022-12-19-000371-a-c1</v>
      </c>
      <c r="E15" s="1" t="s">
        <v>35</v>
      </c>
      <c r="F15" s="1" t="s">
        <v>145</v>
      </c>
      <c r="G15" s="1" t="s">
        <v>145</v>
      </c>
      <c r="H15" s="1" t="s">
        <v>51</v>
      </c>
      <c r="I15" s="1" t="s">
        <v>126</v>
      </c>
      <c r="J15" s="1" t="s">
        <v>123</v>
      </c>
      <c r="K15" s="1" t="s">
        <v>41</v>
      </c>
      <c r="L15" s="1" t="s">
        <v>28</v>
      </c>
      <c r="M15" s="5">
        <v>46386.65</v>
      </c>
      <c r="N15" s="6">
        <v>44911</v>
      </c>
      <c r="O15" s="6">
        <v>44926</v>
      </c>
      <c r="P15" s="1" t="s">
        <v>167</v>
      </c>
    </row>
    <row r="16" spans="1:16" x14ac:dyDescent="0.25">
      <c r="A16" s="4">
        <v>12</v>
      </c>
      <c r="B16" s="2" t="str">
        <f>HYPERLINK("https://my.zakupki.prom.ua/remote/dispatcher/state_purchase_view/38920453", "UA-2022-11-30-011078-a")</f>
        <v>UA-2022-11-30-011078-a</v>
      </c>
      <c r="C16" s="2" t="s">
        <v>131</v>
      </c>
      <c r="D16" s="2" t="str">
        <f>HYPERLINK("https://my.zakupki.prom.ua/remote/dispatcher/state_contracting_view/14724045", "UA-2022-11-30-011078-a-c1")</f>
        <v>UA-2022-11-30-011078-a-c1</v>
      </c>
      <c r="E16" s="1" t="s">
        <v>104</v>
      </c>
      <c r="F16" s="1" t="s">
        <v>146</v>
      </c>
      <c r="G16" s="1" t="s">
        <v>146</v>
      </c>
      <c r="H16" s="1" t="s">
        <v>51</v>
      </c>
      <c r="I16" s="1" t="s">
        <v>126</v>
      </c>
      <c r="J16" s="1" t="s">
        <v>123</v>
      </c>
      <c r="K16" s="1" t="s">
        <v>41</v>
      </c>
      <c r="L16" s="1" t="s">
        <v>25</v>
      </c>
      <c r="M16" s="5">
        <v>49578.49</v>
      </c>
      <c r="N16" s="6">
        <v>44895</v>
      </c>
      <c r="O16" s="6">
        <v>44926</v>
      </c>
      <c r="P16" s="1" t="s">
        <v>167</v>
      </c>
    </row>
    <row r="17" spans="1:16" x14ac:dyDescent="0.25">
      <c r="A17" s="4">
        <v>13</v>
      </c>
      <c r="B17" s="2" t="str">
        <f>HYPERLINK("https://my.zakupki.prom.ua/remote/dispatcher/state_purchase_view/39256118", "UA-2022-12-12-013924-a")</f>
        <v>UA-2022-12-12-013924-a</v>
      </c>
      <c r="C17" s="2" t="s">
        <v>131</v>
      </c>
      <c r="D17" s="2" t="str">
        <f>HYPERLINK("https://my.zakupki.prom.ua/remote/dispatcher/state_contracting_view/14878613", "UA-2022-12-12-013924-a-c1")</f>
        <v>UA-2022-12-12-013924-a-c1</v>
      </c>
      <c r="E17" s="1" t="s">
        <v>12</v>
      </c>
      <c r="F17" s="1" t="s">
        <v>135</v>
      </c>
      <c r="G17" s="1" t="s">
        <v>135</v>
      </c>
      <c r="H17" s="1" t="s">
        <v>5</v>
      </c>
      <c r="I17" s="1" t="s">
        <v>126</v>
      </c>
      <c r="J17" s="1" t="s">
        <v>121</v>
      </c>
      <c r="K17" s="1" t="s">
        <v>3</v>
      </c>
      <c r="L17" s="1" t="s">
        <v>8</v>
      </c>
      <c r="M17" s="5">
        <v>8389.31</v>
      </c>
      <c r="N17" s="6">
        <v>44904</v>
      </c>
      <c r="O17" s="6">
        <v>44926</v>
      </c>
      <c r="P17" s="1" t="s">
        <v>167</v>
      </c>
    </row>
    <row r="18" spans="1:16" x14ac:dyDescent="0.25">
      <c r="A18" s="4">
        <v>14</v>
      </c>
      <c r="B18" s="2" t="str">
        <f>HYPERLINK("https://my.zakupki.prom.ua/remote/dispatcher/state_purchase_view/38303576", "UA-2022-11-02-008360-a")</f>
        <v>UA-2022-11-02-008360-a</v>
      </c>
      <c r="C18" s="2" t="s">
        <v>131</v>
      </c>
      <c r="D18" s="2" t="str">
        <f>HYPERLINK("https://my.zakupki.prom.ua/remote/dispatcher/state_contracting_view/14438514", "UA-2022-11-02-008360-a-b1")</f>
        <v>UA-2022-11-02-008360-a-b1</v>
      </c>
      <c r="E18" s="1" t="s">
        <v>6</v>
      </c>
      <c r="F18" s="1" t="s">
        <v>151</v>
      </c>
      <c r="G18" s="1" t="s">
        <v>151</v>
      </c>
      <c r="H18" s="1" t="s">
        <v>51</v>
      </c>
      <c r="I18" s="1" t="s">
        <v>126</v>
      </c>
      <c r="J18" s="1" t="s">
        <v>123</v>
      </c>
      <c r="K18" s="1" t="s">
        <v>41</v>
      </c>
      <c r="L18" s="1" t="s">
        <v>18</v>
      </c>
      <c r="M18" s="5">
        <v>49824.28</v>
      </c>
      <c r="N18" s="6">
        <v>44867</v>
      </c>
      <c r="O18" s="6">
        <v>44926</v>
      </c>
      <c r="P18" s="1" t="s">
        <v>167</v>
      </c>
    </row>
    <row r="19" spans="1:16" x14ac:dyDescent="0.25">
      <c r="A19" s="4">
        <v>15</v>
      </c>
      <c r="B19" s="2" t="str">
        <f>HYPERLINK("https://my.zakupki.prom.ua/remote/dispatcher/state_purchase_view/38705149", "UA-2022-11-21-012798-a")</f>
        <v>UA-2022-11-21-012798-a</v>
      </c>
      <c r="C19" s="2" t="s">
        <v>131</v>
      </c>
      <c r="D19" s="2" t="str">
        <f>HYPERLINK("https://my.zakupki.prom.ua/remote/dispatcher/state_contracting_view/14625258", "UA-2022-11-21-012798-a-c1")</f>
        <v>UA-2022-11-21-012798-a-c1</v>
      </c>
      <c r="E19" s="1" t="s">
        <v>114</v>
      </c>
      <c r="F19" s="1" t="s">
        <v>147</v>
      </c>
      <c r="G19" s="1" t="s">
        <v>147</v>
      </c>
      <c r="H19" s="1" t="s">
        <v>51</v>
      </c>
      <c r="I19" s="1" t="s">
        <v>126</v>
      </c>
      <c r="J19" s="1" t="s">
        <v>157</v>
      </c>
      <c r="K19" s="1" t="s">
        <v>30</v>
      </c>
      <c r="L19" s="1" t="s">
        <v>22</v>
      </c>
      <c r="M19" s="5">
        <v>42880.61</v>
      </c>
      <c r="N19" s="6">
        <v>44886</v>
      </c>
      <c r="O19" s="6">
        <v>44926</v>
      </c>
      <c r="P19" s="1" t="s">
        <v>167</v>
      </c>
    </row>
    <row r="20" spans="1:16" x14ac:dyDescent="0.25">
      <c r="A20" s="4">
        <v>16</v>
      </c>
      <c r="B20" s="2" t="str">
        <f>HYPERLINK("https://my.zakupki.prom.ua/remote/dispatcher/state_purchase_view/36584874", "UA-2022-07-06-005551-a")</f>
        <v>UA-2022-07-06-005551-a</v>
      </c>
      <c r="C20" s="2" t="s">
        <v>131</v>
      </c>
      <c r="D20" s="2" t="str">
        <f>HYPERLINK("https://my.zakupki.prom.ua/remote/dispatcher/state_contracting_view/13789079", "UA-2022-07-06-005551-a-b1")</f>
        <v>UA-2022-07-06-005551-a-b1</v>
      </c>
      <c r="E20" s="1" t="s">
        <v>44</v>
      </c>
      <c r="F20" s="1" t="s">
        <v>1</v>
      </c>
      <c r="G20" s="1" t="s">
        <v>140</v>
      </c>
      <c r="H20" s="1" t="s">
        <v>99</v>
      </c>
      <c r="I20" s="1" t="s">
        <v>122</v>
      </c>
      <c r="J20" s="1" t="s">
        <v>156</v>
      </c>
      <c r="K20" s="1" t="s">
        <v>36</v>
      </c>
      <c r="L20" s="1" t="s">
        <v>101</v>
      </c>
      <c r="M20" s="5">
        <v>981342.12</v>
      </c>
      <c r="N20" s="6">
        <v>44781</v>
      </c>
      <c r="O20" s="6">
        <v>44926</v>
      </c>
      <c r="P20" s="1" t="s">
        <v>168</v>
      </c>
    </row>
    <row r="21" spans="1:16" x14ac:dyDescent="0.25">
      <c r="A21" s="4">
        <v>17</v>
      </c>
      <c r="B21" s="2" t="str">
        <f>HYPERLINK("https://my.zakupki.prom.ua/remote/dispatcher/state_purchase_view/38362118", "UA-2022-11-04-008518-a")</f>
        <v>UA-2022-11-04-008518-a</v>
      </c>
      <c r="C21" s="2" t="s">
        <v>131</v>
      </c>
      <c r="D21" s="2" t="str">
        <f>HYPERLINK("https://my.zakupki.prom.ua/remote/dispatcher/state_contracting_view/14466165", "UA-2022-11-04-008518-a-a1")</f>
        <v>UA-2022-11-04-008518-a-a1</v>
      </c>
      <c r="E21" s="1" t="s">
        <v>106</v>
      </c>
      <c r="F21" s="1" t="s">
        <v>152</v>
      </c>
      <c r="G21" s="1" t="s">
        <v>152</v>
      </c>
      <c r="H21" s="1" t="s">
        <v>51</v>
      </c>
      <c r="I21" s="1" t="s">
        <v>126</v>
      </c>
      <c r="J21" s="1" t="s">
        <v>128</v>
      </c>
      <c r="K21" s="1" t="s">
        <v>38</v>
      </c>
      <c r="L21" s="1" t="s">
        <v>20</v>
      </c>
      <c r="M21" s="5">
        <v>9994.9</v>
      </c>
      <c r="N21" s="6">
        <v>44869</v>
      </c>
      <c r="O21" s="6">
        <v>44926</v>
      </c>
      <c r="P21" s="1" t="s">
        <v>167</v>
      </c>
    </row>
    <row r="22" spans="1:16" x14ac:dyDescent="0.25">
      <c r="A22" s="4">
        <v>18</v>
      </c>
      <c r="B22" s="2" t="str">
        <f>HYPERLINK("https://my.zakupki.prom.ua/remote/dispatcher/state_purchase_view/38922316", "UA-2022-11-30-011998-a")</f>
        <v>UA-2022-11-30-011998-a</v>
      </c>
      <c r="C22" s="2" t="s">
        <v>131</v>
      </c>
      <c r="D22" s="2" t="str">
        <f>HYPERLINK("https://my.zakupki.prom.ua/remote/dispatcher/state_contracting_view/14725048", "UA-2022-11-30-011998-a-b1")</f>
        <v>UA-2022-11-30-011998-a-b1</v>
      </c>
      <c r="E22" s="1" t="s">
        <v>4</v>
      </c>
      <c r="F22" s="1" t="s">
        <v>144</v>
      </c>
      <c r="G22" s="1" t="s">
        <v>143</v>
      </c>
      <c r="H22" s="1" t="s">
        <v>51</v>
      </c>
      <c r="I22" s="1" t="s">
        <v>126</v>
      </c>
      <c r="J22" s="1" t="s">
        <v>123</v>
      </c>
      <c r="K22" s="1" t="s">
        <v>41</v>
      </c>
      <c r="L22" s="1" t="s">
        <v>26</v>
      </c>
      <c r="M22" s="5">
        <v>49983.46</v>
      </c>
      <c r="N22" s="6">
        <v>44895</v>
      </c>
      <c r="O22" s="6">
        <v>44926</v>
      </c>
      <c r="P22" s="1" t="s">
        <v>167</v>
      </c>
    </row>
    <row r="23" spans="1:16" x14ac:dyDescent="0.25">
      <c r="A23" s="4">
        <v>19</v>
      </c>
      <c r="B23" s="2" t="str">
        <f>HYPERLINK("https://my.zakupki.prom.ua/remote/dispatcher/state_purchase_view/37476697", "UA-2022-09-13-003010-a")</f>
        <v>UA-2022-09-13-003010-a</v>
      </c>
      <c r="C23" s="2" t="s">
        <v>131</v>
      </c>
      <c r="D23" s="2" t="str">
        <f>HYPERLINK("https://my.zakupki.prom.ua/remote/dispatcher/state_contracting_view/14030140", "UA-2022-09-13-003010-a-b1")</f>
        <v>UA-2022-09-13-003010-a-b1</v>
      </c>
      <c r="E23" s="1" t="s">
        <v>37</v>
      </c>
      <c r="F23" s="1" t="s">
        <v>153</v>
      </c>
      <c r="G23" s="1" t="s">
        <v>153</v>
      </c>
      <c r="H23" s="1" t="s">
        <v>78</v>
      </c>
      <c r="I23" s="1" t="s">
        <v>126</v>
      </c>
      <c r="J23" s="1" t="s">
        <v>157</v>
      </c>
      <c r="K23" s="1" t="s">
        <v>30</v>
      </c>
      <c r="L23" s="1" t="s">
        <v>14</v>
      </c>
      <c r="M23" s="5">
        <v>48300</v>
      </c>
      <c r="N23" s="6">
        <v>44817</v>
      </c>
      <c r="O23" s="6">
        <v>44849</v>
      </c>
      <c r="P23" s="1" t="s">
        <v>167</v>
      </c>
    </row>
    <row r="24" spans="1:16" x14ac:dyDescent="0.25">
      <c r="A24" s="4">
        <v>20</v>
      </c>
      <c r="B24" s="2" t="str">
        <f>HYPERLINK("https://my.zakupki.prom.ua/remote/dispatcher/state_purchase_view/37014516", "UA-2022-08-10-009123-a")</f>
        <v>UA-2022-08-10-009123-a</v>
      </c>
      <c r="C24" s="2" t="s">
        <v>131</v>
      </c>
      <c r="D24" s="2" t="str">
        <f>HYPERLINK("https://my.zakupki.prom.ua/remote/dispatcher/state_contracting_view/13847881", "UA-2022-08-10-009123-a-b1")</f>
        <v>UA-2022-08-10-009123-a-b1</v>
      </c>
      <c r="E24" s="1" t="s">
        <v>50</v>
      </c>
      <c r="F24" s="1" t="s">
        <v>136</v>
      </c>
      <c r="G24" s="1" t="s">
        <v>136</v>
      </c>
      <c r="H24" s="1" t="s">
        <v>93</v>
      </c>
      <c r="I24" s="1" t="s">
        <v>133</v>
      </c>
      <c r="J24" s="1" t="s">
        <v>130</v>
      </c>
      <c r="K24" s="1" t="s">
        <v>40</v>
      </c>
      <c r="L24" s="1" t="s">
        <v>10</v>
      </c>
      <c r="M24" s="5">
        <v>165174.79</v>
      </c>
      <c r="N24" s="6">
        <v>44790</v>
      </c>
      <c r="O24" s="6">
        <v>44834</v>
      </c>
      <c r="P24" s="1" t="s">
        <v>168</v>
      </c>
    </row>
    <row r="25" spans="1:16" x14ac:dyDescent="0.25">
      <c r="A25" s="4">
        <v>21</v>
      </c>
      <c r="B25" s="2" t="str">
        <f>HYPERLINK("https://my.zakupki.prom.ua/remote/dispatcher/state_purchase_view/37014194", "UA-2022-08-10-008954-a")</f>
        <v>UA-2022-08-10-008954-a</v>
      </c>
      <c r="C25" s="2" t="s">
        <v>131</v>
      </c>
      <c r="D25" s="2" t="str">
        <f>HYPERLINK("https://my.zakupki.prom.ua/remote/dispatcher/state_contracting_view/13848125", "UA-2022-08-10-008954-a-b1")</f>
        <v>UA-2022-08-10-008954-a-b1</v>
      </c>
      <c r="E25" s="1" t="s">
        <v>111</v>
      </c>
      <c r="F25" s="1" t="s">
        <v>141</v>
      </c>
      <c r="G25" s="1" t="s">
        <v>141</v>
      </c>
      <c r="H25" s="1" t="s">
        <v>72</v>
      </c>
      <c r="I25" s="1" t="s">
        <v>133</v>
      </c>
      <c r="J25" s="1" t="s">
        <v>130</v>
      </c>
      <c r="K25" s="1" t="s">
        <v>40</v>
      </c>
      <c r="L25" s="1" t="s">
        <v>11</v>
      </c>
      <c r="M25" s="5">
        <v>178500</v>
      </c>
      <c r="N25" s="6">
        <v>44790</v>
      </c>
      <c r="O25" s="6">
        <v>44834</v>
      </c>
      <c r="P25" s="1" t="s">
        <v>168</v>
      </c>
    </row>
    <row r="26" spans="1:16" x14ac:dyDescent="0.25">
      <c r="A26" s="4">
        <v>22</v>
      </c>
      <c r="B26" s="2" t="str">
        <f>HYPERLINK("https://my.zakupki.prom.ua/remote/dispatcher/state_purchase_view/37410242", "UA-2022-09-08-002725-a")</f>
        <v>UA-2022-09-08-002725-a</v>
      </c>
      <c r="C26" s="2" t="s">
        <v>131</v>
      </c>
      <c r="D26" s="2" t="str">
        <f>HYPERLINK("https://my.zakupki.prom.ua/remote/dispatcher/state_contracting_view/13997661", "UA-2022-09-08-002725-a-b1")</f>
        <v>UA-2022-09-08-002725-a-b1</v>
      </c>
      <c r="E26" s="1" t="s">
        <v>7</v>
      </c>
      <c r="F26" s="1" t="s">
        <v>154</v>
      </c>
      <c r="G26" s="1" t="s">
        <v>154</v>
      </c>
      <c r="H26" s="1" t="s">
        <v>67</v>
      </c>
      <c r="I26" s="1" t="s">
        <v>126</v>
      </c>
      <c r="J26" s="1" t="s">
        <v>157</v>
      </c>
      <c r="K26" s="1" t="s">
        <v>30</v>
      </c>
      <c r="L26" s="1" t="s">
        <v>13</v>
      </c>
      <c r="M26" s="5">
        <v>43600</v>
      </c>
      <c r="N26" s="6">
        <v>44811</v>
      </c>
      <c r="O26" s="6">
        <v>44834</v>
      </c>
      <c r="P26" s="1" t="s">
        <v>167</v>
      </c>
    </row>
    <row r="27" spans="1:16" x14ac:dyDescent="0.25">
      <c r="A27" s="4">
        <v>23</v>
      </c>
      <c r="B27" s="2" t="str">
        <f>HYPERLINK("https://my.zakupki.prom.ua/remote/dispatcher/state_purchase_view/37014710", "UA-2022-08-10-009262-a")</f>
        <v>UA-2022-08-10-009262-a</v>
      </c>
      <c r="C27" s="2" t="s">
        <v>131</v>
      </c>
      <c r="D27" s="2" t="str">
        <f>HYPERLINK("https://my.zakupki.prom.ua/remote/dispatcher/state_contracting_view/13847821", "UA-2022-08-10-009262-a-b1")</f>
        <v>UA-2022-08-10-009262-a-b1</v>
      </c>
      <c r="E27" s="1" t="s">
        <v>45</v>
      </c>
      <c r="F27" s="1" t="s">
        <v>137</v>
      </c>
      <c r="G27" s="1" t="s">
        <v>137</v>
      </c>
      <c r="H27" s="1" t="s">
        <v>72</v>
      </c>
      <c r="I27" s="1" t="s">
        <v>133</v>
      </c>
      <c r="J27" s="1" t="s">
        <v>130</v>
      </c>
      <c r="K27" s="1" t="s">
        <v>40</v>
      </c>
      <c r="L27" s="1" t="s">
        <v>9</v>
      </c>
      <c r="M27" s="5">
        <v>125983.21</v>
      </c>
      <c r="N27" s="6">
        <v>44790</v>
      </c>
      <c r="O27" s="6">
        <v>44834</v>
      </c>
      <c r="P27" s="1" t="s">
        <v>168</v>
      </c>
    </row>
    <row r="28" spans="1:16" x14ac:dyDescent="0.25">
      <c r="A28" s="4">
        <v>24</v>
      </c>
      <c r="B28" s="2" t="str">
        <f>HYPERLINK("https://my.zakupki.prom.ua/remote/dispatcher/state_purchase_view/36530230", "UA-2022-06-30-005015-a")</f>
        <v>UA-2022-06-30-005015-a</v>
      </c>
      <c r="C28" s="2" t="s">
        <v>131</v>
      </c>
      <c r="D28" s="2" t="str">
        <f>HYPERLINK("https://my.zakupki.prom.ua/remote/dispatcher/state_contracting_view/13577493", "UA-2022-06-30-005015-a-b1")</f>
        <v>UA-2022-06-30-005015-a-b1</v>
      </c>
      <c r="E28" s="1" t="s">
        <v>62</v>
      </c>
      <c r="F28" s="1" t="s">
        <v>139</v>
      </c>
      <c r="G28" s="1" t="s">
        <v>139</v>
      </c>
      <c r="H28" s="1" t="s">
        <v>91</v>
      </c>
      <c r="I28" s="1" t="s">
        <v>126</v>
      </c>
      <c r="J28" s="1" t="s">
        <v>157</v>
      </c>
      <c r="K28" s="1" t="s">
        <v>30</v>
      </c>
      <c r="L28" s="1" t="s">
        <v>84</v>
      </c>
      <c r="M28" s="5">
        <v>198998.6</v>
      </c>
      <c r="N28" s="6">
        <v>44740</v>
      </c>
      <c r="O28" s="6">
        <v>44796</v>
      </c>
      <c r="P28" s="1" t="s">
        <v>168</v>
      </c>
    </row>
    <row r="29" spans="1:16" x14ac:dyDescent="0.25">
      <c r="A29" s="4">
        <v>25</v>
      </c>
      <c r="B29" s="2" t="str">
        <f>HYPERLINK("https://my.zakupki.prom.ua/remote/dispatcher/state_purchase_view/36530063", "UA-2022-06-30-004916-a")</f>
        <v>UA-2022-06-30-004916-a</v>
      </c>
      <c r="C29" s="2" t="s">
        <v>131</v>
      </c>
      <c r="D29" s="2" t="str">
        <f>HYPERLINK("https://my.zakupki.prom.ua/remote/dispatcher/state_contracting_view/13577357", "UA-2022-06-30-004916-a-b1")</f>
        <v>UA-2022-06-30-004916-a-b1</v>
      </c>
      <c r="E29" s="1" t="s">
        <v>110</v>
      </c>
      <c r="F29" s="1" t="s">
        <v>74</v>
      </c>
      <c r="G29" s="1" t="s">
        <v>74</v>
      </c>
      <c r="H29" s="1" t="s">
        <v>72</v>
      </c>
      <c r="I29" s="1" t="s">
        <v>126</v>
      </c>
      <c r="J29" s="1" t="s">
        <v>130</v>
      </c>
      <c r="K29" s="1" t="s">
        <v>40</v>
      </c>
      <c r="L29" s="1" t="s">
        <v>83</v>
      </c>
      <c r="M29" s="5">
        <v>182200.4</v>
      </c>
      <c r="N29" s="6">
        <v>44740</v>
      </c>
      <c r="O29" s="6">
        <v>44773</v>
      </c>
      <c r="P29" s="1" t="s">
        <v>168</v>
      </c>
    </row>
    <row r="30" spans="1:16" x14ac:dyDescent="0.25">
      <c r="A30" s="4">
        <v>26</v>
      </c>
      <c r="B30" s="2" t="str">
        <f>HYPERLINK("https://my.zakupki.prom.ua/remote/dispatcher/state_purchase_view/36530379", "UA-2022-06-30-005094-a")</f>
        <v>UA-2022-06-30-005094-a</v>
      </c>
      <c r="C30" s="2" t="s">
        <v>131</v>
      </c>
      <c r="D30" s="2" t="str">
        <f>HYPERLINK("https://my.zakupki.prom.ua/remote/dispatcher/state_contracting_view/13577662", "UA-2022-06-30-005094-a-b1")</f>
        <v>UA-2022-06-30-005094-a-b1</v>
      </c>
      <c r="E30" s="1" t="s">
        <v>54</v>
      </c>
      <c r="F30" s="1" t="s">
        <v>76</v>
      </c>
      <c r="G30" s="1" t="s">
        <v>76</v>
      </c>
      <c r="H30" s="1" t="s">
        <v>72</v>
      </c>
      <c r="I30" s="1" t="s">
        <v>126</v>
      </c>
      <c r="J30" s="1" t="s">
        <v>157</v>
      </c>
      <c r="K30" s="1" t="s">
        <v>30</v>
      </c>
      <c r="L30" s="1" t="s">
        <v>85</v>
      </c>
      <c r="M30" s="5">
        <v>198000</v>
      </c>
      <c r="N30" s="6">
        <v>44740</v>
      </c>
      <c r="O30" s="6">
        <v>44773</v>
      </c>
      <c r="P30" s="1" t="s">
        <v>168</v>
      </c>
    </row>
    <row r="31" spans="1:16" x14ac:dyDescent="0.25">
      <c r="A31" s="4">
        <v>27</v>
      </c>
      <c r="B31" s="2" t="str">
        <f>HYPERLINK("https://my.zakupki.prom.ua/remote/dispatcher/state_purchase_view/36529965", "UA-2022-06-30-004837-a")</f>
        <v>UA-2022-06-30-004837-a</v>
      </c>
      <c r="C31" s="2" t="s">
        <v>131</v>
      </c>
      <c r="D31" s="2" t="str">
        <f>HYPERLINK("https://my.zakupki.prom.ua/remote/dispatcher/state_contracting_view/13577451", "UA-2022-06-30-004837-a-b1")</f>
        <v>UA-2022-06-30-004837-a-b1</v>
      </c>
      <c r="E31" s="1" t="s">
        <v>103</v>
      </c>
      <c r="F31" s="1" t="s">
        <v>95</v>
      </c>
      <c r="G31" s="1" t="s">
        <v>95</v>
      </c>
      <c r="H31" s="1" t="s">
        <v>93</v>
      </c>
      <c r="I31" s="1" t="s">
        <v>126</v>
      </c>
      <c r="J31" s="1" t="s">
        <v>130</v>
      </c>
      <c r="K31" s="1" t="s">
        <v>40</v>
      </c>
      <c r="L31" s="1" t="s">
        <v>82</v>
      </c>
      <c r="M31" s="5">
        <v>238451.62</v>
      </c>
      <c r="N31" s="6">
        <v>44740</v>
      </c>
      <c r="O31" s="6">
        <v>44773</v>
      </c>
      <c r="P31" s="1" t="s">
        <v>168</v>
      </c>
    </row>
    <row r="32" spans="1:16" x14ac:dyDescent="0.25">
      <c r="A32" s="4">
        <v>28</v>
      </c>
      <c r="B32" s="2" t="str">
        <f>HYPERLINK("https://my.zakupki.prom.ua/remote/dispatcher/state_purchase_view/36530505", "UA-2022-06-30-005180-a")</f>
        <v>UA-2022-06-30-005180-a</v>
      </c>
      <c r="C32" s="2" t="s">
        <v>131</v>
      </c>
      <c r="D32" s="2" t="str">
        <f>HYPERLINK("https://my.zakupki.prom.ua/remote/dispatcher/state_contracting_view/13577582", "UA-2022-06-30-005180-a-b1")</f>
        <v>UA-2022-06-30-005180-a-b1</v>
      </c>
      <c r="E32" s="1" t="s">
        <v>49</v>
      </c>
      <c r="F32" s="1" t="s">
        <v>97</v>
      </c>
      <c r="G32" s="1" t="s">
        <v>97</v>
      </c>
      <c r="H32" s="1" t="s">
        <v>93</v>
      </c>
      <c r="I32" s="1" t="s">
        <v>126</v>
      </c>
      <c r="J32" s="1" t="s">
        <v>156</v>
      </c>
      <c r="K32" s="1" t="s">
        <v>36</v>
      </c>
      <c r="L32" s="1" t="s">
        <v>86</v>
      </c>
      <c r="M32" s="5">
        <v>260503.26</v>
      </c>
      <c r="N32" s="6">
        <v>44740</v>
      </c>
      <c r="O32" s="6">
        <v>44773</v>
      </c>
      <c r="P32" s="1" t="s">
        <v>168</v>
      </c>
    </row>
    <row r="33" spans="1:16" x14ac:dyDescent="0.25">
      <c r="A33" s="4">
        <v>29</v>
      </c>
      <c r="B33" s="2" t="str">
        <f>HYPERLINK("https://my.zakupki.prom.ua/remote/dispatcher/state_purchase_view/35950191", "UA-2022-04-18-003416-a")</f>
        <v>UA-2022-04-18-003416-a</v>
      </c>
      <c r="C33" s="2" t="s">
        <v>131</v>
      </c>
      <c r="D33" s="2" t="str">
        <f>HYPERLINK("https://my.zakupki.prom.ua/remote/dispatcher/state_contracting_view/13280989", "UA-2022-04-18-003416-a-a1")</f>
        <v>UA-2022-04-18-003416-a-a1</v>
      </c>
      <c r="E33" s="1" t="s">
        <v>47</v>
      </c>
      <c r="F33" s="1" t="s">
        <v>89</v>
      </c>
      <c r="G33" s="1" t="s">
        <v>89</v>
      </c>
      <c r="H33" s="1" t="s">
        <v>90</v>
      </c>
      <c r="I33" s="1" t="s">
        <v>126</v>
      </c>
      <c r="J33" s="1" t="s">
        <v>164</v>
      </c>
      <c r="K33" s="1" t="s">
        <v>30</v>
      </c>
      <c r="L33" s="1" t="s">
        <v>63</v>
      </c>
      <c r="M33" s="5">
        <v>29999.9</v>
      </c>
      <c r="N33" s="6">
        <v>44669</v>
      </c>
      <c r="O33" s="6">
        <v>44740</v>
      </c>
      <c r="P33" s="1" t="s">
        <v>168</v>
      </c>
    </row>
    <row r="34" spans="1:16" x14ac:dyDescent="0.25">
      <c r="A34" s="4">
        <v>30</v>
      </c>
      <c r="B34" s="2" t="str">
        <f>HYPERLINK("https://my.zakupki.prom.ua/remote/dispatcher/state_purchase_view/36464529", "UA-2022-06-23-003362-a")</f>
        <v>UA-2022-06-23-003362-a</v>
      </c>
      <c r="C34" s="2" t="s">
        <v>131</v>
      </c>
      <c r="D34" s="2" t="str">
        <f>HYPERLINK("https://my.zakupki.prom.ua/remote/dispatcher/state_contracting_view/13544973", "UA-2022-06-23-003362-a-b1")</f>
        <v>UA-2022-06-23-003362-a-b1</v>
      </c>
      <c r="E34" s="1" t="s">
        <v>53</v>
      </c>
      <c r="F34" s="1" t="s">
        <v>76</v>
      </c>
      <c r="G34" s="1" t="s">
        <v>76</v>
      </c>
      <c r="H34" s="1" t="s">
        <v>72</v>
      </c>
      <c r="I34" s="1" t="s">
        <v>126</v>
      </c>
      <c r="J34" s="1" t="s">
        <v>157</v>
      </c>
      <c r="K34" s="1" t="s">
        <v>30</v>
      </c>
      <c r="L34" s="1" t="s">
        <v>81</v>
      </c>
      <c r="M34" s="5">
        <v>130585.2</v>
      </c>
      <c r="N34" s="6">
        <v>44712</v>
      </c>
      <c r="O34" s="6">
        <v>44740</v>
      </c>
      <c r="P34" s="1" t="s">
        <v>168</v>
      </c>
    </row>
    <row r="35" spans="1:16" x14ac:dyDescent="0.25">
      <c r="A35" s="4">
        <v>31</v>
      </c>
      <c r="B35" s="2" t="str">
        <f>HYPERLINK("https://my.zakupki.prom.ua/remote/dispatcher/state_purchase_view/36463965", "UA-2022-06-23-003059-a")</f>
        <v>UA-2022-06-23-003059-a</v>
      </c>
      <c r="C35" s="2" t="s">
        <v>131</v>
      </c>
      <c r="D35" s="2" t="str">
        <f>HYPERLINK("https://my.zakupki.prom.ua/remote/dispatcher/state_contracting_view/13544832", "UA-2022-06-23-003059-a-b1")</f>
        <v>UA-2022-06-23-003059-a-b1</v>
      </c>
      <c r="E35" s="1" t="s">
        <v>39</v>
      </c>
      <c r="F35" s="1" t="s">
        <v>94</v>
      </c>
      <c r="G35" s="1" t="s">
        <v>94</v>
      </c>
      <c r="H35" s="1" t="s">
        <v>93</v>
      </c>
      <c r="I35" s="1" t="s">
        <v>126</v>
      </c>
      <c r="J35" s="1" t="s">
        <v>130</v>
      </c>
      <c r="K35" s="1" t="s">
        <v>40</v>
      </c>
      <c r="L35" s="1" t="s">
        <v>79</v>
      </c>
      <c r="M35" s="5">
        <v>238451.62</v>
      </c>
      <c r="N35" s="6">
        <v>44711</v>
      </c>
      <c r="O35" s="6">
        <v>44740</v>
      </c>
      <c r="P35" s="1" t="s">
        <v>168</v>
      </c>
    </row>
    <row r="36" spans="1:16" x14ac:dyDescent="0.25">
      <c r="A36" s="4">
        <v>32</v>
      </c>
      <c r="B36" s="2" t="str">
        <f>HYPERLINK("https://my.zakupki.prom.ua/remote/dispatcher/state_purchase_view/36463616", "UA-2022-06-23-002876-a")</f>
        <v>UA-2022-06-23-002876-a</v>
      </c>
      <c r="C36" s="2" t="s">
        <v>131</v>
      </c>
      <c r="D36" s="2" t="str">
        <f>HYPERLINK("https://my.zakupki.prom.ua/remote/dispatcher/state_contracting_view/13544560", "UA-2022-06-23-002876-a-b1")</f>
        <v>UA-2022-06-23-002876-a-b1</v>
      </c>
      <c r="E36" s="1" t="s">
        <v>52</v>
      </c>
      <c r="F36" s="1" t="s">
        <v>96</v>
      </c>
      <c r="G36" s="1" t="s">
        <v>96</v>
      </c>
      <c r="H36" s="1" t="s">
        <v>93</v>
      </c>
      <c r="I36" s="1" t="s">
        <v>126</v>
      </c>
      <c r="J36" s="1" t="s">
        <v>156</v>
      </c>
      <c r="K36" s="1" t="s">
        <v>36</v>
      </c>
      <c r="L36" s="1" t="s">
        <v>71</v>
      </c>
      <c r="M36" s="5">
        <v>223032.3</v>
      </c>
      <c r="N36" s="6">
        <v>44707</v>
      </c>
      <c r="O36" s="6">
        <v>44740</v>
      </c>
      <c r="P36" s="1" t="s">
        <v>168</v>
      </c>
    </row>
    <row r="37" spans="1:16" x14ac:dyDescent="0.25">
      <c r="A37" s="4">
        <v>33</v>
      </c>
      <c r="B37" s="2" t="str">
        <f>HYPERLINK("https://my.zakupki.prom.ua/remote/dispatcher/state_purchase_view/36464345", "UA-2022-06-23-003269-a")</f>
        <v>UA-2022-06-23-003269-a</v>
      </c>
      <c r="C37" s="2" t="s">
        <v>131</v>
      </c>
      <c r="D37" s="2" t="str">
        <f>HYPERLINK("https://my.zakupki.prom.ua/remote/dispatcher/state_contracting_view/13544841", "UA-2022-06-23-003269-a-b1")</f>
        <v>UA-2022-06-23-003269-a-b1</v>
      </c>
      <c r="E37" s="1" t="s">
        <v>31</v>
      </c>
      <c r="F37" s="1" t="s">
        <v>75</v>
      </c>
      <c r="G37" s="1" t="s">
        <v>75</v>
      </c>
      <c r="H37" s="1" t="s">
        <v>72</v>
      </c>
      <c r="I37" s="1" t="s">
        <v>126</v>
      </c>
      <c r="J37" s="1" t="s">
        <v>130</v>
      </c>
      <c r="K37" s="1" t="s">
        <v>40</v>
      </c>
      <c r="L37" s="1" t="s">
        <v>80</v>
      </c>
      <c r="M37" s="5">
        <v>182200.4</v>
      </c>
      <c r="N37" s="6">
        <v>44711</v>
      </c>
      <c r="O37" s="6">
        <v>44740</v>
      </c>
      <c r="P37" s="1" t="s">
        <v>168</v>
      </c>
    </row>
    <row r="38" spans="1:16" x14ac:dyDescent="0.25">
      <c r="A38" s="4">
        <v>34</v>
      </c>
      <c r="B38" s="2" t="str">
        <f>HYPERLINK("https://my.zakupki.prom.ua/remote/dispatcher/state_purchase_view/36462369", "UA-2022-06-23-002194-a")</f>
        <v>UA-2022-06-23-002194-a</v>
      </c>
      <c r="C38" s="2" t="s">
        <v>131</v>
      </c>
      <c r="D38" s="2" t="str">
        <f>HYPERLINK("https://my.zakupki.prom.ua/remote/dispatcher/state_contracting_view/13543936", "UA-2022-06-23-002194-a-b1")</f>
        <v>UA-2022-06-23-002194-a-b1</v>
      </c>
      <c r="E38" s="1" t="s">
        <v>48</v>
      </c>
      <c r="F38" s="1" t="s">
        <v>96</v>
      </c>
      <c r="G38" s="1" t="s">
        <v>0</v>
      </c>
      <c r="H38" s="1" t="s">
        <v>93</v>
      </c>
      <c r="I38" s="1" t="s">
        <v>126</v>
      </c>
      <c r="J38" s="1" t="s">
        <v>156</v>
      </c>
      <c r="K38" s="1" t="s">
        <v>36</v>
      </c>
      <c r="L38" s="1" t="s">
        <v>66</v>
      </c>
      <c r="M38" s="5">
        <v>247061.54</v>
      </c>
      <c r="N38" s="6">
        <v>44678</v>
      </c>
      <c r="O38" s="6">
        <v>44706</v>
      </c>
      <c r="P38" s="1" t="s">
        <v>168</v>
      </c>
    </row>
    <row r="39" spans="1:16" x14ac:dyDescent="0.25">
      <c r="A39" s="4">
        <v>35</v>
      </c>
      <c r="B39" s="2" t="str">
        <f>HYPERLINK("https://my.zakupki.prom.ua/remote/dispatcher/state_purchase_view/36462867", "UA-2022-06-23-002434-a")</f>
        <v>UA-2022-06-23-002434-a</v>
      </c>
      <c r="C39" s="2" t="s">
        <v>131</v>
      </c>
      <c r="D39" s="2" t="str">
        <f>HYPERLINK("https://my.zakupki.prom.ua/remote/dispatcher/state_contracting_view/13544128", "UA-2022-06-23-002434-a-b1")</f>
        <v>UA-2022-06-23-002434-a-b1</v>
      </c>
      <c r="E39" s="1" t="s">
        <v>112</v>
      </c>
      <c r="F39" s="1" t="s">
        <v>94</v>
      </c>
      <c r="G39" s="1" t="s">
        <v>94</v>
      </c>
      <c r="H39" s="1" t="s">
        <v>93</v>
      </c>
      <c r="I39" s="1" t="s">
        <v>126</v>
      </c>
      <c r="J39" s="1" t="s">
        <v>130</v>
      </c>
      <c r="K39" s="1" t="s">
        <v>40</v>
      </c>
      <c r="L39" s="1" t="s">
        <v>69</v>
      </c>
      <c r="M39" s="5">
        <v>119225.81</v>
      </c>
      <c r="N39" s="6">
        <v>44678</v>
      </c>
      <c r="O39" s="6">
        <v>44706</v>
      </c>
      <c r="P39" s="1" t="s">
        <v>168</v>
      </c>
    </row>
    <row r="40" spans="1:16" x14ac:dyDescent="0.25">
      <c r="A40" s="4">
        <v>36</v>
      </c>
      <c r="B40" s="2" t="str">
        <f>HYPERLINK("https://my.zakupki.prom.ua/remote/dispatcher/state_purchase_view/36463304", "UA-2022-06-23-002683-a")</f>
        <v>UA-2022-06-23-002683-a</v>
      </c>
      <c r="C40" s="2" t="s">
        <v>131</v>
      </c>
      <c r="D40" s="2" t="str">
        <f>HYPERLINK("https://my.zakupki.prom.ua/remote/dispatcher/state_contracting_view/13544401", "UA-2022-06-23-002683-a-b1")</f>
        <v>UA-2022-06-23-002683-a-b1</v>
      </c>
      <c r="E40" s="1" t="s">
        <v>107</v>
      </c>
      <c r="F40" s="1" t="s">
        <v>75</v>
      </c>
      <c r="G40" s="1" t="s">
        <v>75</v>
      </c>
      <c r="H40" s="1" t="s">
        <v>72</v>
      </c>
      <c r="I40" s="1" t="s">
        <v>126</v>
      </c>
      <c r="J40" s="1" t="s">
        <v>130</v>
      </c>
      <c r="K40" s="1" t="s">
        <v>40</v>
      </c>
      <c r="L40" s="1" t="s">
        <v>70</v>
      </c>
      <c r="M40" s="5">
        <v>89532.800000000003</v>
      </c>
      <c r="N40" s="6">
        <v>44678</v>
      </c>
      <c r="O40" s="6">
        <v>44706</v>
      </c>
      <c r="P40" s="1" t="s">
        <v>168</v>
      </c>
    </row>
    <row r="41" spans="1:16" x14ac:dyDescent="0.25">
      <c r="A41" s="4">
        <v>37</v>
      </c>
      <c r="B41" s="2" t="str">
        <f>HYPERLINK("https://my.zakupki.prom.ua/remote/dispatcher/state_purchase_view/36461728", "UA-2022-06-23-001857-a")</f>
        <v>UA-2022-06-23-001857-a</v>
      </c>
      <c r="C41" s="2" t="s">
        <v>131</v>
      </c>
      <c r="D41" s="2" t="str">
        <f>HYPERLINK("https://my.zakupki.prom.ua/remote/dispatcher/state_contracting_view/13543537", "UA-2022-06-23-001857-a-b1")</f>
        <v>UA-2022-06-23-001857-a-b1</v>
      </c>
      <c r="E41" s="1" t="s">
        <v>105</v>
      </c>
      <c r="F41" s="1" t="s">
        <v>73</v>
      </c>
      <c r="G41" s="1" t="s">
        <v>73</v>
      </c>
      <c r="H41" s="1" t="s">
        <v>72</v>
      </c>
      <c r="I41" s="1" t="s">
        <v>126</v>
      </c>
      <c r="J41" s="1" t="s">
        <v>157</v>
      </c>
      <c r="K41" s="1" t="s">
        <v>30</v>
      </c>
      <c r="L41" s="1" t="s">
        <v>57</v>
      </c>
      <c r="M41" s="5">
        <v>39870</v>
      </c>
      <c r="N41" s="6">
        <v>44651</v>
      </c>
      <c r="O41" s="6">
        <v>44676</v>
      </c>
      <c r="P41" s="1" t="s">
        <v>167</v>
      </c>
    </row>
    <row r="42" spans="1:16" x14ac:dyDescent="0.25">
      <c r="A42" s="4">
        <v>38</v>
      </c>
      <c r="B42" s="2" t="str">
        <f>HYPERLINK("https://my.zakupki.prom.ua/remote/dispatcher/state_purchase_view/36462066", "UA-2022-06-23-002019-a")</f>
        <v>UA-2022-06-23-002019-a</v>
      </c>
      <c r="C42" s="2" t="s">
        <v>131</v>
      </c>
      <c r="D42" s="2" t="str">
        <f>HYPERLINK("https://my.zakupki.prom.ua/remote/dispatcher/state_contracting_view/13543754", "UA-2022-06-23-002019-a-b1")</f>
        <v>UA-2022-06-23-002019-a-b1</v>
      </c>
      <c r="E42" s="1" t="s">
        <v>19</v>
      </c>
      <c r="F42" s="1" t="s">
        <v>73</v>
      </c>
      <c r="G42" s="1" t="s">
        <v>73</v>
      </c>
      <c r="H42" s="1" t="s">
        <v>72</v>
      </c>
      <c r="I42" s="1" t="s">
        <v>126</v>
      </c>
      <c r="J42" s="1" t="s">
        <v>130</v>
      </c>
      <c r="K42" s="1" t="s">
        <v>40</v>
      </c>
      <c r="L42" s="1" t="s">
        <v>61</v>
      </c>
      <c r="M42" s="5">
        <v>89532.800000000003</v>
      </c>
      <c r="N42" s="6">
        <v>44651</v>
      </c>
      <c r="O42" s="6">
        <v>44676</v>
      </c>
      <c r="P42" s="1" t="s">
        <v>168</v>
      </c>
    </row>
    <row r="43" spans="1:16" x14ac:dyDescent="0.25">
      <c r="A43" s="4">
        <v>39</v>
      </c>
      <c r="B43" s="2" t="str">
        <f>HYPERLINK("https://my.zakupki.prom.ua/remote/dispatcher/state_purchase_view/36460763", "UA-2022-06-23-001332-a")</f>
        <v>UA-2022-06-23-001332-a</v>
      </c>
      <c r="C43" s="2" t="s">
        <v>131</v>
      </c>
      <c r="D43" s="2" t="str">
        <f>HYPERLINK("https://my.zakupki.prom.ua/remote/dispatcher/state_contracting_view/13543159", "UA-2022-06-23-001332-a-b1")</f>
        <v>UA-2022-06-23-001332-a-b1</v>
      </c>
      <c r="E43" s="1" t="s">
        <v>109</v>
      </c>
      <c r="F43" s="1" t="s">
        <v>92</v>
      </c>
      <c r="G43" s="1" t="s">
        <v>92</v>
      </c>
      <c r="H43" s="1" t="s">
        <v>93</v>
      </c>
      <c r="I43" s="1" t="s">
        <v>126</v>
      </c>
      <c r="J43" s="1" t="s">
        <v>130</v>
      </c>
      <c r="K43" s="1" t="s">
        <v>40</v>
      </c>
      <c r="L43" s="1" t="s">
        <v>55</v>
      </c>
      <c r="M43" s="5">
        <v>119225.81</v>
      </c>
      <c r="N43" s="6">
        <v>44648</v>
      </c>
      <c r="O43" s="6">
        <v>44676</v>
      </c>
      <c r="P43" s="1" t="s">
        <v>168</v>
      </c>
    </row>
    <row r="44" spans="1:16" x14ac:dyDescent="0.25">
      <c r="A44" s="4">
        <v>40</v>
      </c>
      <c r="B44" s="2" t="str">
        <f>HYPERLINK("https://my.zakupki.prom.ua/remote/dispatcher/state_purchase_view/36461276", "UA-2022-06-23-001560-a")</f>
        <v>UA-2022-06-23-001560-a</v>
      </c>
      <c r="C44" s="2" t="s">
        <v>131</v>
      </c>
      <c r="D44" s="2" t="str">
        <f>HYPERLINK("https://my.zakupki.prom.ua/remote/dispatcher/state_contracting_view/13543410", "UA-2022-06-23-001560-a-b1")</f>
        <v>UA-2022-06-23-001560-a-b1</v>
      </c>
      <c r="E44" s="1" t="s">
        <v>43</v>
      </c>
      <c r="F44" s="1" t="s">
        <v>98</v>
      </c>
      <c r="G44" s="1" t="s">
        <v>98</v>
      </c>
      <c r="H44" s="1" t="s">
        <v>93</v>
      </c>
      <c r="I44" s="1" t="s">
        <v>126</v>
      </c>
      <c r="J44" s="1" t="s">
        <v>156</v>
      </c>
      <c r="K44" s="1" t="s">
        <v>36</v>
      </c>
      <c r="L44" s="1" t="s">
        <v>56</v>
      </c>
      <c r="M44" s="5">
        <v>163552.76</v>
      </c>
      <c r="N44" s="6">
        <v>44650</v>
      </c>
      <c r="O44" s="6">
        <v>44676</v>
      </c>
      <c r="P44" s="1" t="s">
        <v>168</v>
      </c>
    </row>
    <row r="45" spans="1:16" x14ac:dyDescent="0.25">
      <c r="A45" s="1" t="s">
        <v>127</v>
      </c>
    </row>
  </sheetData>
  <autoFilter ref="A4:P44"/>
  <hyperlinks>
    <hyperlink ref="A2" r:id="rId1" display="mailto:report.zakupki@prom.ua"/>
    <hyperlink ref="B5" r:id="rId2" display="https://my.zakupki.prom.ua/remote/dispatcher/state_purchase_view/39338309"/>
    <hyperlink ref="D5" r:id="rId3" display="https://my.zakupki.prom.ua/remote/dispatcher/state_contracting_view/14916998"/>
    <hyperlink ref="B6" r:id="rId4" display="https://my.zakupki.prom.ua/remote/dispatcher/state_purchase_view/38603698"/>
    <hyperlink ref="D6" r:id="rId5" display="https://my.zakupki.prom.ua/remote/dispatcher/state_contracting_view/14578372"/>
    <hyperlink ref="B7" r:id="rId6" display="https://my.zakupki.prom.ua/remote/dispatcher/state_purchase_view/36603059"/>
    <hyperlink ref="D7" r:id="rId7" display="https://my.zakupki.prom.ua/remote/dispatcher/state_contracting_view/14112092"/>
    <hyperlink ref="B8" r:id="rId8" display="https://my.zakupki.prom.ua/remote/dispatcher/state_purchase_view/35799194"/>
    <hyperlink ref="D8" r:id="rId9" display="https://my.zakupki.prom.ua/remote/dispatcher/state_contracting_view/13203504"/>
    <hyperlink ref="B9" r:id="rId10" display="https://my.zakupki.prom.ua/remote/dispatcher/state_purchase_view/38917165"/>
    <hyperlink ref="D9" r:id="rId11" display="https://my.zakupki.prom.ua/remote/dispatcher/state_contracting_view/14722705"/>
    <hyperlink ref="B10" r:id="rId12" display="https://my.zakupki.prom.ua/remote/dispatcher/state_purchase_view/36649769"/>
    <hyperlink ref="D10" r:id="rId13" display="https://my.zakupki.prom.ua/remote/dispatcher/state_contracting_view/13718330"/>
    <hyperlink ref="B11" r:id="rId14" display="https://my.zakupki.prom.ua/remote/dispatcher/state_purchase_view/36600722"/>
    <hyperlink ref="D11" r:id="rId15" display="https://my.zakupki.prom.ua/remote/dispatcher/state_contracting_view/14111799"/>
    <hyperlink ref="B12" r:id="rId16" display="https://my.zakupki.prom.ua/remote/dispatcher/state_purchase_view/36572358"/>
    <hyperlink ref="D12" r:id="rId17" display="https://my.zakupki.prom.ua/remote/dispatcher/state_contracting_view/14111576"/>
    <hyperlink ref="B13" r:id="rId18" display="https://my.zakupki.prom.ua/remote/dispatcher/state_purchase_view/38714661"/>
    <hyperlink ref="D13" r:id="rId19" display="https://my.zakupki.prom.ua/remote/dispatcher/state_contracting_view/14629810"/>
    <hyperlink ref="B14" r:id="rId20" display="https://my.zakupki.prom.ua/remote/dispatcher/state_purchase_view/35706704"/>
    <hyperlink ref="D14" r:id="rId21" display="https://my.zakupki.prom.ua/remote/dispatcher/state_contracting_view/13157476"/>
    <hyperlink ref="B15" r:id="rId22" display="https://my.zakupki.prom.ua/remote/dispatcher/state_purchase_view/39472069"/>
    <hyperlink ref="D15" r:id="rId23" display="https://my.zakupki.prom.ua/remote/dispatcher/state_contracting_view/14979881"/>
    <hyperlink ref="B16" r:id="rId24" display="https://my.zakupki.prom.ua/remote/dispatcher/state_purchase_view/38920453"/>
    <hyperlink ref="D16" r:id="rId25" display="https://my.zakupki.prom.ua/remote/dispatcher/state_contracting_view/14724045"/>
    <hyperlink ref="B17" r:id="rId26" display="https://my.zakupki.prom.ua/remote/dispatcher/state_purchase_view/39256118"/>
    <hyperlink ref="D17" r:id="rId27" display="https://my.zakupki.prom.ua/remote/dispatcher/state_contracting_view/14878613"/>
    <hyperlink ref="B18" r:id="rId28" display="https://my.zakupki.prom.ua/remote/dispatcher/state_purchase_view/38303576"/>
    <hyperlink ref="D18" r:id="rId29" display="https://my.zakupki.prom.ua/remote/dispatcher/state_contracting_view/14438514"/>
    <hyperlink ref="B19" r:id="rId30" display="https://my.zakupki.prom.ua/remote/dispatcher/state_purchase_view/38705149"/>
    <hyperlink ref="D19" r:id="rId31" display="https://my.zakupki.prom.ua/remote/dispatcher/state_contracting_view/14625258"/>
    <hyperlink ref="B20" r:id="rId32" display="https://my.zakupki.prom.ua/remote/dispatcher/state_purchase_view/36584874"/>
    <hyperlink ref="D20" r:id="rId33" display="https://my.zakupki.prom.ua/remote/dispatcher/state_contracting_view/13789079"/>
    <hyperlink ref="B21" r:id="rId34" display="https://my.zakupki.prom.ua/remote/dispatcher/state_purchase_view/38362118"/>
    <hyperlink ref="D21" r:id="rId35" display="https://my.zakupki.prom.ua/remote/dispatcher/state_contracting_view/14466165"/>
    <hyperlink ref="B22" r:id="rId36" display="https://my.zakupki.prom.ua/remote/dispatcher/state_purchase_view/38922316"/>
    <hyperlink ref="D22" r:id="rId37" display="https://my.zakupki.prom.ua/remote/dispatcher/state_contracting_view/14725048"/>
    <hyperlink ref="B23" r:id="rId38" display="https://my.zakupki.prom.ua/remote/dispatcher/state_purchase_view/37476697"/>
    <hyperlink ref="D23" r:id="rId39" display="https://my.zakupki.prom.ua/remote/dispatcher/state_contracting_view/14030140"/>
    <hyperlink ref="B24" r:id="rId40" display="https://my.zakupki.prom.ua/remote/dispatcher/state_purchase_view/37014516"/>
    <hyperlink ref="D24" r:id="rId41" display="https://my.zakupki.prom.ua/remote/dispatcher/state_contracting_view/13847881"/>
    <hyperlink ref="B25" r:id="rId42" display="https://my.zakupki.prom.ua/remote/dispatcher/state_purchase_view/37014194"/>
    <hyperlink ref="D25" r:id="rId43" display="https://my.zakupki.prom.ua/remote/dispatcher/state_contracting_view/13848125"/>
    <hyperlink ref="B26" r:id="rId44" display="https://my.zakupki.prom.ua/remote/dispatcher/state_purchase_view/37410242"/>
    <hyperlink ref="D26" r:id="rId45" display="https://my.zakupki.prom.ua/remote/dispatcher/state_contracting_view/13997661"/>
    <hyperlink ref="B27" r:id="rId46" display="https://my.zakupki.prom.ua/remote/dispatcher/state_purchase_view/37014710"/>
    <hyperlink ref="D27" r:id="rId47" display="https://my.zakupki.prom.ua/remote/dispatcher/state_contracting_view/13847821"/>
    <hyperlink ref="B28" r:id="rId48" display="https://my.zakupki.prom.ua/remote/dispatcher/state_purchase_view/36530230"/>
    <hyperlink ref="D28" r:id="rId49" display="https://my.zakupki.prom.ua/remote/dispatcher/state_contracting_view/13577493"/>
    <hyperlink ref="B29" r:id="rId50" display="https://my.zakupki.prom.ua/remote/dispatcher/state_purchase_view/36530063"/>
    <hyperlink ref="D29" r:id="rId51" display="https://my.zakupki.prom.ua/remote/dispatcher/state_contracting_view/13577357"/>
    <hyperlink ref="B30" r:id="rId52" display="https://my.zakupki.prom.ua/remote/dispatcher/state_purchase_view/36530379"/>
    <hyperlink ref="D30" r:id="rId53" display="https://my.zakupki.prom.ua/remote/dispatcher/state_contracting_view/13577662"/>
    <hyperlink ref="B31" r:id="rId54" display="https://my.zakupki.prom.ua/remote/dispatcher/state_purchase_view/36529965"/>
    <hyperlink ref="D31" r:id="rId55" display="https://my.zakupki.prom.ua/remote/dispatcher/state_contracting_view/13577451"/>
    <hyperlink ref="B32" r:id="rId56" display="https://my.zakupki.prom.ua/remote/dispatcher/state_purchase_view/36530505"/>
    <hyperlink ref="D32" r:id="rId57" display="https://my.zakupki.prom.ua/remote/dispatcher/state_contracting_view/13577582"/>
    <hyperlink ref="B33" r:id="rId58" display="https://my.zakupki.prom.ua/remote/dispatcher/state_purchase_view/35950191"/>
    <hyperlink ref="D33" r:id="rId59" display="https://my.zakupki.prom.ua/remote/dispatcher/state_contracting_view/13280989"/>
    <hyperlink ref="B34" r:id="rId60" display="https://my.zakupki.prom.ua/remote/dispatcher/state_purchase_view/36464529"/>
    <hyperlink ref="D34" r:id="rId61" display="https://my.zakupki.prom.ua/remote/dispatcher/state_contracting_view/13544973"/>
    <hyperlink ref="B35" r:id="rId62" display="https://my.zakupki.prom.ua/remote/dispatcher/state_purchase_view/36463965"/>
    <hyperlink ref="D35" r:id="rId63" display="https://my.zakupki.prom.ua/remote/dispatcher/state_contracting_view/13544832"/>
    <hyperlink ref="B36" r:id="rId64" display="https://my.zakupki.prom.ua/remote/dispatcher/state_purchase_view/36463616"/>
    <hyperlink ref="D36" r:id="rId65" display="https://my.zakupki.prom.ua/remote/dispatcher/state_contracting_view/13544560"/>
    <hyperlink ref="B37" r:id="rId66" display="https://my.zakupki.prom.ua/remote/dispatcher/state_purchase_view/36464345"/>
    <hyperlink ref="D37" r:id="rId67" display="https://my.zakupki.prom.ua/remote/dispatcher/state_contracting_view/13544841"/>
    <hyperlink ref="B38" r:id="rId68" display="https://my.zakupki.prom.ua/remote/dispatcher/state_purchase_view/36462369"/>
    <hyperlink ref="D38" r:id="rId69" display="https://my.zakupki.prom.ua/remote/dispatcher/state_contracting_view/13543936"/>
    <hyperlink ref="B39" r:id="rId70" display="https://my.zakupki.prom.ua/remote/dispatcher/state_purchase_view/36462867"/>
    <hyperlink ref="D39" r:id="rId71" display="https://my.zakupki.prom.ua/remote/dispatcher/state_contracting_view/13544128"/>
    <hyperlink ref="B40" r:id="rId72" display="https://my.zakupki.prom.ua/remote/dispatcher/state_purchase_view/36463304"/>
    <hyperlink ref="D40" r:id="rId73" display="https://my.zakupki.prom.ua/remote/dispatcher/state_contracting_view/13544401"/>
    <hyperlink ref="B41" r:id="rId74" display="https://my.zakupki.prom.ua/remote/dispatcher/state_purchase_view/36461728"/>
    <hyperlink ref="D41" r:id="rId75" display="https://my.zakupki.prom.ua/remote/dispatcher/state_contracting_view/13543537"/>
    <hyperlink ref="B42" r:id="rId76" display="https://my.zakupki.prom.ua/remote/dispatcher/state_purchase_view/36462066"/>
    <hyperlink ref="D42" r:id="rId77" display="https://my.zakupki.prom.ua/remote/dispatcher/state_contracting_view/13543754"/>
    <hyperlink ref="B43" r:id="rId78" display="https://my.zakupki.prom.ua/remote/dispatcher/state_purchase_view/36460763"/>
    <hyperlink ref="D43" r:id="rId79" display="https://my.zakupki.prom.ua/remote/dispatcher/state_contracting_view/13543159"/>
    <hyperlink ref="B44" r:id="rId80" display="https://my.zakupki.prom.ua/remote/dispatcher/state_purchase_view/36461276"/>
    <hyperlink ref="D44" r:id="rId81" display="https://my.zakupki.prom.ua/remote/dispatcher/state_contracting_view/135434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2023-02-02T09:10:40Z</dcterms:created>
  <dcterms:modified xsi:type="dcterms:W3CDTF">2023-02-02T07:40:54Z</dcterms:modified>
  <cp:category/>
</cp:coreProperties>
</file>